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defaultThemeVersion="202300"/>
  <mc:AlternateContent xmlns:mc="http://schemas.openxmlformats.org/markup-compatibility/2006">
    <mc:Choice Requires="x15">
      <x15ac:absPath xmlns:x15ac="http://schemas.microsoft.com/office/spreadsheetml/2010/11/ac" url="https://indelibledatalimited.sharepoint.com/sites/DEFENCECYBERCERTIFICATION/Shared Documents/2. APPLICANT GUIDES/"/>
    </mc:Choice>
  </mc:AlternateContent>
  <xr:revisionPtr revIDLastSave="6" documentId="8_{368F34D4-FDB9-B74D-9C0A-F9035AF795FA}" xr6:coauthVersionLast="47" xr6:coauthVersionMax="47" xr10:uidLastSave="{23565E39-2EF3-42C6-8966-8001B688C65A}"/>
  <workbookProtection workbookAlgorithmName="SHA-512" workbookHashValue="qkv8WdTR+U6IdtTgceAxyjvVFec3gR5WkjQ76QqZydRt3EsM0FbJ0zfdOzpt/SZ08ivYNN2vmsazBPl2SFxENQ==" workbookSaltValue="lLfUjumZ0lFBdsL4IQ6VOg==" workbookSpinCount="100000" lockStructure="1"/>
  <bookViews>
    <workbookView xWindow="-108" yWindow="-108" windowWidth="23256" windowHeight="12456" activeTab="3" xr2:uid="{F2F5235F-8F97-F84D-BBAE-AB9FCFB236E8}"/>
  </bookViews>
  <sheets>
    <sheet name="Cover Sheet" sheetId="13" r:id="rId1"/>
    <sheet name="Progress" sheetId="11" r:id="rId2"/>
    <sheet name="Evidence" sheetId="10" r:id="rId3"/>
    <sheet name="Answers &amp; Theoretical" sheetId="1" r:id="rId4"/>
    <sheet name="Support(Theoretical)" sheetId="5" state="hidden" r:id="rId5"/>
    <sheet name="Practical" sheetId="8" r:id="rId6"/>
    <sheet name="Support(Practical)" sheetId="9" state="hidden" r:id="rId7"/>
    <sheet name="Scoring" sheetId="6" r:id="rId8"/>
    <sheet name="Nothing to see here" sheetId="12" state="hidden" r:id="rId9"/>
  </sheets>
  <definedNames>
    <definedName name="_xlnm._FilterDatabase" localSheetId="3" hidden="1">'Answers &amp; Theoretical'!$P$3:$P$3</definedName>
    <definedName name="_xlnm._FilterDatabase" localSheetId="5" hidden="1">Practical!$O$3:$O$3</definedName>
    <definedName name="_xlnm._FilterDatabase" localSheetId="1" hidden="1">Progress!$D$3:$G$151</definedName>
    <definedName name="_xlnm._FilterDatabase" localSheetId="6" hidden="1">'Support(Practical)'!$R$1:$AD$356</definedName>
    <definedName name="_xlnm._FilterDatabase" localSheetId="4" hidden="1">'Support(Theoretical)'!$AQ$1:$AQ$360</definedName>
    <definedName name="Level_0">'Support(Theoretical)'!$AN$2:$AN$4</definedName>
    <definedName name="Level_1">'Support(Theoretical)'!$AO$2:$AO$102</definedName>
    <definedName name="Level_2">'Support(Theoretical)'!$AP$2:$AP$140</definedName>
    <definedName name="Level_3">'Support(Theoretical)'!$AQ$2:$AQ$145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2" i="5" l="1"/>
  <c r="U40" i="5"/>
  <c r="K39" i="5"/>
  <c r="J38" i="5"/>
  <c r="S5" i="5"/>
  <c r="S6" i="5"/>
  <c r="S7" i="5"/>
  <c r="S8" i="5"/>
  <c r="S9" i="5"/>
  <c r="S10" i="5"/>
  <c r="S11" i="5"/>
  <c r="S12" i="5"/>
  <c r="S13" i="5"/>
  <c r="S14" i="5"/>
  <c r="S15" i="5"/>
  <c r="S16" i="5"/>
  <c r="S17" i="5"/>
  <c r="S18" i="5"/>
  <c r="S19" i="5"/>
  <c r="S20" i="5"/>
  <c r="S21" i="5"/>
  <c r="S22" i="5"/>
  <c r="S23" i="5"/>
  <c r="S24" i="5"/>
  <c r="S25" i="5"/>
  <c r="S26" i="5"/>
  <c r="S27" i="5"/>
  <c r="S28" i="5"/>
  <c r="S29" i="5"/>
  <c r="S30" i="5"/>
  <c r="S31" i="5"/>
  <c r="S32" i="5"/>
  <c r="S33" i="5"/>
  <c r="S34" i="5"/>
  <c r="S35" i="5"/>
  <c r="S36" i="5"/>
  <c r="S37" i="5"/>
  <c r="S38" i="5"/>
  <c r="S39" i="5"/>
  <c r="S40" i="5"/>
  <c r="S41" i="5"/>
  <c r="S42" i="5"/>
  <c r="S43" i="5"/>
  <c r="S44" i="5"/>
  <c r="S45" i="5"/>
  <c r="S46" i="5"/>
  <c r="S47" i="5"/>
  <c r="S48" i="5"/>
  <c r="S49" i="5"/>
  <c r="S50" i="5"/>
  <c r="S51" i="5"/>
  <c r="S52" i="5"/>
  <c r="S53" i="5"/>
  <c r="S54" i="5"/>
  <c r="S55" i="5"/>
  <c r="S56" i="5"/>
  <c r="S57" i="5"/>
  <c r="S58" i="5"/>
  <c r="S59" i="5"/>
  <c r="S60" i="5"/>
  <c r="S61" i="5"/>
  <c r="S62" i="5"/>
  <c r="S63" i="5"/>
  <c r="S64" i="5"/>
  <c r="S65" i="5"/>
  <c r="S66" i="5"/>
  <c r="S67" i="5"/>
  <c r="S68" i="5"/>
  <c r="S69" i="5"/>
  <c r="S70" i="5"/>
  <c r="S71" i="5"/>
  <c r="S72" i="5"/>
  <c r="S73" i="5"/>
  <c r="S74" i="5"/>
  <c r="S75" i="5"/>
  <c r="S76" i="5"/>
  <c r="S77" i="5"/>
  <c r="S78" i="5"/>
  <c r="S79" i="5"/>
  <c r="S80" i="5"/>
  <c r="S81" i="5"/>
  <c r="S82" i="5"/>
  <c r="S83" i="5"/>
  <c r="S84" i="5"/>
  <c r="S85" i="5"/>
  <c r="S86" i="5"/>
  <c r="S87" i="5"/>
  <c r="S88" i="5"/>
  <c r="S89" i="5"/>
  <c r="S90" i="5"/>
  <c r="S91" i="5"/>
  <c r="S92" i="5"/>
  <c r="S93" i="5"/>
  <c r="S94" i="5"/>
  <c r="S95" i="5"/>
  <c r="S96" i="5"/>
  <c r="S97" i="5"/>
  <c r="S98" i="5"/>
  <c r="S99" i="5"/>
  <c r="S100" i="5"/>
  <c r="S101" i="5"/>
  <c r="S102" i="5"/>
  <c r="S103" i="5"/>
  <c r="S104" i="5"/>
  <c r="S105" i="5"/>
  <c r="S106" i="5"/>
  <c r="S107" i="5"/>
  <c r="S108" i="5"/>
  <c r="S109" i="5"/>
  <c r="S110" i="5"/>
  <c r="S111" i="5"/>
  <c r="S112" i="5"/>
  <c r="S113" i="5"/>
  <c r="S114" i="5"/>
  <c r="S115" i="5"/>
  <c r="S116" i="5"/>
  <c r="S117" i="5"/>
  <c r="S118" i="5"/>
  <c r="S119" i="5"/>
  <c r="S120" i="5"/>
  <c r="S121" i="5"/>
  <c r="S122" i="5"/>
  <c r="S123" i="5"/>
  <c r="S124" i="5"/>
  <c r="S125" i="5"/>
  <c r="S126" i="5"/>
  <c r="S127" i="5"/>
  <c r="S128" i="5"/>
  <c r="S129" i="5"/>
  <c r="S130" i="5"/>
  <c r="S131" i="5"/>
  <c r="S132" i="5"/>
  <c r="S133" i="5"/>
  <c r="S134" i="5"/>
  <c r="S135" i="5"/>
  <c r="S136" i="5"/>
  <c r="S137" i="5"/>
  <c r="S138" i="5"/>
  <c r="S139" i="5"/>
  <c r="S140" i="5"/>
  <c r="S141" i="5"/>
  <c r="S142" i="5"/>
  <c r="S143" i="5"/>
  <c r="S144" i="5"/>
  <c r="S145" i="5"/>
  <c r="S146" i="5"/>
  <c r="S147" i="5"/>
  <c r="S148" i="5"/>
  <c r="S149" i="5"/>
  <c r="S4" i="5"/>
  <c r="AG3" i="5"/>
  <c r="AH3" i="5" s="1"/>
  <c r="S5" i="9"/>
  <c r="S6" i="9"/>
  <c r="S7" i="9"/>
  <c r="S8" i="9"/>
  <c r="S9" i="9"/>
  <c r="S10" i="9"/>
  <c r="S11" i="9"/>
  <c r="S12" i="9"/>
  <c r="S13" i="9"/>
  <c r="S14" i="9"/>
  <c r="S15" i="9"/>
  <c r="S16" i="9"/>
  <c r="S17" i="9"/>
  <c r="S18" i="9"/>
  <c r="S19" i="9"/>
  <c r="S20" i="9"/>
  <c r="S21" i="9"/>
  <c r="S22" i="9"/>
  <c r="S23" i="9"/>
  <c r="S24" i="9"/>
  <c r="S25" i="9"/>
  <c r="S26" i="9"/>
  <c r="S27" i="9"/>
  <c r="S28" i="9"/>
  <c r="S29" i="9"/>
  <c r="S30" i="9"/>
  <c r="S31" i="9"/>
  <c r="S32" i="9"/>
  <c r="S33" i="9"/>
  <c r="S34" i="9"/>
  <c r="S35" i="9"/>
  <c r="S36" i="9"/>
  <c r="S37" i="9"/>
  <c r="S38" i="9"/>
  <c r="S39" i="9"/>
  <c r="S40" i="9"/>
  <c r="S41" i="9"/>
  <c r="S42" i="9"/>
  <c r="S43" i="9"/>
  <c r="S44" i="9"/>
  <c r="S45" i="9"/>
  <c r="S46" i="9"/>
  <c r="S47" i="9"/>
  <c r="S48" i="9"/>
  <c r="S49" i="9"/>
  <c r="S50" i="9"/>
  <c r="S51" i="9"/>
  <c r="S52" i="9"/>
  <c r="S53" i="9"/>
  <c r="S54" i="9"/>
  <c r="S55" i="9"/>
  <c r="S56" i="9"/>
  <c r="S57" i="9"/>
  <c r="S58" i="9"/>
  <c r="S59" i="9"/>
  <c r="S60" i="9"/>
  <c r="S61" i="9"/>
  <c r="S62" i="9"/>
  <c r="S63" i="9"/>
  <c r="S64" i="9"/>
  <c r="S65" i="9"/>
  <c r="S66" i="9"/>
  <c r="S67" i="9"/>
  <c r="S68" i="9"/>
  <c r="S69" i="9"/>
  <c r="S70" i="9"/>
  <c r="S71" i="9"/>
  <c r="S72" i="9"/>
  <c r="S73" i="9"/>
  <c r="S74" i="9"/>
  <c r="S75" i="9"/>
  <c r="S76" i="9"/>
  <c r="S77" i="9"/>
  <c r="S78" i="9"/>
  <c r="S79" i="9"/>
  <c r="S80" i="9"/>
  <c r="S81" i="9"/>
  <c r="S82" i="9"/>
  <c r="S83" i="9"/>
  <c r="S84" i="9"/>
  <c r="S85" i="9"/>
  <c r="S86" i="9"/>
  <c r="S87" i="9"/>
  <c r="S88" i="9"/>
  <c r="S89" i="9"/>
  <c r="S90" i="9"/>
  <c r="S91" i="9"/>
  <c r="S92" i="9"/>
  <c r="S93" i="9"/>
  <c r="S94" i="9"/>
  <c r="S95" i="9"/>
  <c r="S96" i="9"/>
  <c r="S97" i="9"/>
  <c r="S98" i="9"/>
  <c r="S99" i="9"/>
  <c r="S100" i="9"/>
  <c r="S101" i="9"/>
  <c r="S102" i="9"/>
  <c r="S103" i="9"/>
  <c r="S104" i="9"/>
  <c r="S105" i="9"/>
  <c r="S106" i="9"/>
  <c r="S107" i="9"/>
  <c r="S108" i="9"/>
  <c r="S109" i="9"/>
  <c r="S110" i="9"/>
  <c r="S111" i="9"/>
  <c r="S112" i="9"/>
  <c r="S113" i="9"/>
  <c r="S114" i="9"/>
  <c r="S115" i="9"/>
  <c r="S116" i="9"/>
  <c r="S117" i="9"/>
  <c r="S118" i="9"/>
  <c r="S119" i="9"/>
  <c r="S120" i="9"/>
  <c r="S121" i="9"/>
  <c r="S122" i="9"/>
  <c r="S123" i="9"/>
  <c r="S124" i="9"/>
  <c r="S125" i="9"/>
  <c r="S126" i="9"/>
  <c r="S127" i="9"/>
  <c r="S128" i="9"/>
  <c r="S129" i="9"/>
  <c r="S130" i="9"/>
  <c r="S131" i="9"/>
  <c r="S132" i="9"/>
  <c r="S133" i="9"/>
  <c r="S134" i="9"/>
  <c r="S135" i="9"/>
  <c r="S136" i="9"/>
  <c r="S137" i="9"/>
  <c r="S138" i="9"/>
  <c r="S139" i="9"/>
  <c r="S140" i="9"/>
  <c r="S141" i="9"/>
  <c r="S142" i="9"/>
  <c r="S143" i="9"/>
  <c r="S144" i="9"/>
  <c r="S145" i="9"/>
  <c r="S146" i="9"/>
  <c r="S147" i="9"/>
  <c r="S148" i="9"/>
  <c r="S149" i="9"/>
  <c r="S4" i="9"/>
  <c r="AG3" i="9"/>
  <c r="AH3" i="9" s="1"/>
  <c r="Z3" i="9"/>
  <c r="Z4" i="9"/>
  <c r="Z5" i="9"/>
  <c r="Z6" i="9"/>
  <c r="Z7" i="9"/>
  <c r="Z8" i="9"/>
  <c r="Z9" i="9"/>
  <c r="Z10" i="9"/>
  <c r="Z11" i="9"/>
  <c r="Z12" i="9"/>
  <c r="Z13" i="9"/>
  <c r="Z14" i="9"/>
  <c r="Z15" i="9"/>
  <c r="Z16" i="9"/>
  <c r="Z17" i="9"/>
  <c r="Z18" i="9"/>
  <c r="Z19" i="9"/>
  <c r="Z20" i="9"/>
  <c r="Z21" i="9"/>
  <c r="Z22" i="9"/>
  <c r="Z23" i="9"/>
  <c r="Z24" i="9"/>
  <c r="Z25" i="9"/>
  <c r="Z26" i="9"/>
  <c r="Z27" i="9"/>
  <c r="Z28" i="9"/>
  <c r="Z29" i="9"/>
  <c r="Z30" i="9"/>
  <c r="Z31" i="9"/>
  <c r="Z32" i="9"/>
  <c r="Z33" i="9"/>
  <c r="Z34" i="9"/>
  <c r="Z35" i="9"/>
  <c r="Z36" i="9"/>
  <c r="Z37" i="9"/>
  <c r="Z38" i="9"/>
  <c r="Z39" i="9"/>
  <c r="Z40" i="9"/>
  <c r="Z41" i="9"/>
  <c r="Z42" i="9"/>
  <c r="Z43" i="9"/>
  <c r="Z44" i="9"/>
  <c r="Z45" i="9"/>
  <c r="Z46" i="9"/>
  <c r="Z47" i="9"/>
  <c r="Z48" i="9"/>
  <c r="Z49" i="9"/>
  <c r="Z50" i="9"/>
  <c r="Z51" i="9"/>
  <c r="Z52" i="9"/>
  <c r="Z53" i="9"/>
  <c r="Z54" i="9"/>
  <c r="Z55" i="9"/>
  <c r="Z56" i="9"/>
  <c r="Z57" i="9"/>
  <c r="Z58" i="9"/>
  <c r="Z59" i="9"/>
  <c r="Z60" i="9"/>
  <c r="Z61" i="9"/>
  <c r="Z62" i="9"/>
  <c r="Z63" i="9"/>
  <c r="Z64" i="9"/>
  <c r="Z65" i="9"/>
  <c r="Z66" i="9"/>
  <c r="Z67" i="9"/>
  <c r="Z68" i="9"/>
  <c r="Z69" i="9"/>
  <c r="Z70" i="9"/>
  <c r="Z71" i="9"/>
  <c r="Z72" i="9"/>
  <c r="Z73" i="9"/>
  <c r="Z74" i="9"/>
  <c r="Z75" i="9"/>
  <c r="Z76" i="9"/>
  <c r="Z77" i="9"/>
  <c r="Z78" i="9"/>
  <c r="Z79" i="9"/>
  <c r="Z80" i="9"/>
  <c r="Z81" i="9"/>
  <c r="Z82" i="9"/>
  <c r="Z83" i="9"/>
  <c r="Z84" i="9"/>
  <c r="Z85" i="9"/>
  <c r="Z86" i="9"/>
  <c r="Z87" i="9"/>
  <c r="Z88" i="9"/>
  <c r="Z89" i="9"/>
  <c r="Z90" i="9"/>
  <c r="Z91" i="9"/>
  <c r="Z92" i="9"/>
  <c r="Z93" i="9"/>
  <c r="Z94" i="9"/>
  <c r="Z95" i="9"/>
  <c r="Z96" i="9"/>
  <c r="Z97" i="9"/>
  <c r="Z98" i="9"/>
  <c r="Z99" i="9"/>
  <c r="Z100" i="9"/>
  <c r="Z101" i="9"/>
  <c r="Z102" i="9"/>
  <c r="Z103" i="9"/>
  <c r="Z104" i="9"/>
  <c r="Z105" i="9"/>
  <c r="Z106" i="9"/>
  <c r="Z107" i="9"/>
  <c r="Z108" i="9"/>
  <c r="Z109" i="9"/>
  <c r="Z110" i="9"/>
  <c r="Z111" i="9"/>
  <c r="Z112" i="9"/>
  <c r="Z113" i="9"/>
  <c r="Z114" i="9"/>
  <c r="Z115" i="9"/>
  <c r="Z116" i="9"/>
  <c r="Z117" i="9"/>
  <c r="Z118" i="9"/>
  <c r="Z119" i="9"/>
  <c r="Z120" i="9"/>
  <c r="Z121" i="9"/>
  <c r="Z122" i="9"/>
  <c r="Z123" i="9"/>
  <c r="Z124" i="9"/>
  <c r="Z125" i="9"/>
  <c r="Z126" i="9"/>
  <c r="Z127" i="9"/>
  <c r="Z128" i="9"/>
  <c r="Z129" i="9"/>
  <c r="Z130" i="9"/>
  <c r="Z131" i="9"/>
  <c r="Z132" i="9"/>
  <c r="Z133" i="9"/>
  <c r="Z134" i="9"/>
  <c r="Z135" i="9"/>
  <c r="Z136" i="9"/>
  <c r="Z137" i="9"/>
  <c r="Z138" i="9"/>
  <c r="Z139" i="9"/>
  <c r="Z140" i="9"/>
  <c r="Z141" i="9"/>
  <c r="Z142" i="9"/>
  <c r="Z143" i="9"/>
  <c r="Z144" i="9"/>
  <c r="Z145" i="9"/>
  <c r="Z146" i="9"/>
  <c r="Z147" i="9"/>
  <c r="Z148" i="9"/>
  <c r="Z149" i="9"/>
  <c r="Z2" i="9"/>
  <c r="Z3" i="5"/>
  <c r="Z2" i="5"/>
  <c r="V45" i="8"/>
  <c r="V102" i="8"/>
  <c r="V104" i="8"/>
  <c r="V126" i="8"/>
  <c r="U13" i="8"/>
  <c r="U35" i="8"/>
  <c r="U45" i="8"/>
  <c r="U84" i="8"/>
  <c r="U94" i="8"/>
  <c r="U102" i="8"/>
  <c r="U104" i="8"/>
  <c r="U127" i="8"/>
  <c r="U150" i="8"/>
  <c r="T4" i="8"/>
  <c r="T6" i="8"/>
  <c r="T8" i="8"/>
  <c r="T10" i="8"/>
  <c r="T13" i="8"/>
  <c r="T14" i="8"/>
  <c r="T15" i="8"/>
  <c r="T17" i="8"/>
  <c r="T25" i="8"/>
  <c r="T27" i="8"/>
  <c r="T28" i="8"/>
  <c r="T29" i="8"/>
  <c r="T34" i="8"/>
  <c r="T35" i="8"/>
  <c r="T38" i="8"/>
  <c r="T42" i="8"/>
  <c r="T46" i="8"/>
  <c r="T47" i="8"/>
  <c r="T53" i="8"/>
  <c r="T54" i="8"/>
  <c r="T58" i="8"/>
  <c r="T65" i="8"/>
  <c r="T75" i="8"/>
  <c r="T84" i="8"/>
  <c r="T85" i="8"/>
  <c r="T93" i="8"/>
  <c r="T94" i="8"/>
  <c r="T99" i="8"/>
  <c r="T103" i="8"/>
  <c r="T105" i="8"/>
  <c r="T106" i="8"/>
  <c r="T115" i="8"/>
  <c r="T116" i="8"/>
  <c r="T119" i="8"/>
  <c r="T127" i="8"/>
  <c r="T128" i="8"/>
  <c r="T129" i="8"/>
  <c r="T130" i="8"/>
  <c r="T131" i="8"/>
  <c r="T135" i="8"/>
  <c r="T138" i="8"/>
  <c r="T142" i="8"/>
  <c r="T143" i="8"/>
  <c r="T144" i="8"/>
  <c r="T146" i="8"/>
  <c r="T149" i="8"/>
  <c r="T150" i="8"/>
  <c r="S4" i="8"/>
  <c r="S5" i="8"/>
  <c r="S6" i="8"/>
  <c r="S7" i="8"/>
  <c r="S8" i="8"/>
  <c r="S9" i="8"/>
  <c r="S10" i="8"/>
  <c r="S11" i="8"/>
  <c r="S12" i="8"/>
  <c r="S13" i="8"/>
  <c r="S14" i="8"/>
  <c r="S15" i="8"/>
  <c r="S16" i="8"/>
  <c r="S17" i="8"/>
  <c r="S18" i="8"/>
  <c r="S19" i="8"/>
  <c r="S20" i="8"/>
  <c r="S21" i="8"/>
  <c r="S22" i="8"/>
  <c r="S23" i="8"/>
  <c r="S24" i="8"/>
  <c r="S25" i="8"/>
  <c r="S26" i="8"/>
  <c r="S27" i="8"/>
  <c r="S28" i="8"/>
  <c r="S29" i="8"/>
  <c r="S30" i="8"/>
  <c r="S31" i="8"/>
  <c r="S32" i="8"/>
  <c r="S33" i="8"/>
  <c r="S34" i="8"/>
  <c r="S35" i="8"/>
  <c r="S36" i="8"/>
  <c r="S37" i="8"/>
  <c r="S38" i="8"/>
  <c r="S39" i="8"/>
  <c r="S40" i="8"/>
  <c r="S41" i="8"/>
  <c r="S42" i="8"/>
  <c r="S43" i="8"/>
  <c r="S44" i="8"/>
  <c r="S45" i="8"/>
  <c r="S46" i="8"/>
  <c r="S47" i="8"/>
  <c r="S48" i="8"/>
  <c r="S49" i="8"/>
  <c r="S50" i="8"/>
  <c r="S51" i="8"/>
  <c r="S52" i="8"/>
  <c r="S53" i="8"/>
  <c r="S54" i="8"/>
  <c r="S55" i="8"/>
  <c r="S56" i="8"/>
  <c r="S57" i="8"/>
  <c r="S58" i="8"/>
  <c r="S60" i="8"/>
  <c r="S61" i="8"/>
  <c r="S62" i="8"/>
  <c r="S63" i="8"/>
  <c r="S64" i="8"/>
  <c r="S65" i="8"/>
  <c r="S66" i="8"/>
  <c r="S67" i="8"/>
  <c r="S68" i="8"/>
  <c r="S69" i="8"/>
  <c r="S70" i="8"/>
  <c r="S71" i="8"/>
  <c r="S72" i="8"/>
  <c r="S73" i="8"/>
  <c r="S74" i="8"/>
  <c r="S75" i="8"/>
  <c r="S76" i="8"/>
  <c r="S77" i="8"/>
  <c r="S78" i="8"/>
  <c r="S79" i="8"/>
  <c r="S80" i="8"/>
  <c r="S81" i="8"/>
  <c r="S82" i="8"/>
  <c r="S83" i="8"/>
  <c r="S84" i="8"/>
  <c r="S85" i="8"/>
  <c r="S86" i="8"/>
  <c r="S87" i="8"/>
  <c r="S88" i="8"/>
  <c r="S89" i="8"/>
  <c r="S90" i="8"/>
  <c r="S91" i="8"/>
  <c r="S92" i="8"/>
  <c r="S93" i="8"/>
  <c r="S94" i="8"/>
  <c r="S95" i="8"/>
  <c r="S96" i="8"/>
  <c r="S97" i="8"/>
  <c r="S98" i="8"/>
  <c r="S99" i="8"/>
  <c r="S101" i="8"/>
  <c r="S102" i="8"/>
  <c r="S103" i="8"/>
  <c r="S104" i="8"/>
  <c r="S105" i="8"/>
  <c r="S106" i="8"/>
  <c r="S107" i="8"/>
  <c r="S108" i="8"/>
  <c r="S109" i="8"/>
  <c r="S110" i="8"/>
  <c r="S111" i="8"/>
  <c r="S112" i="8"/>
  <c r="S113" i="8"/>
  <c r="S114" i="8"/>
  <c r="S115" i="8"/>
  <c r="S116" i="8"/>
  <c r="S117" i="8"/>
  <c r="S118" i="8"/>
  <c r="S119" i="8"/>
  <c r="S120" i="8"/>
  <c r="S121" i="8"/>
  <c r="S122" i="8"/>
  <c r="S123" i="8"/>
  <c r="S124" i="8"/>
  <c r="S125" i="8"/>
  <c r="S126" i="8"/>
  <c r="S127" i="8"/>
  <c r="S128" i="8"/>
  <c r="S129" i="8"/>
  <c r="S130" i="8"/>
  <c r="S131" i="8"/>
  <c r="S132" i="8"/>
  <c r="S133" i="8"/>
  <c r="S134" i="8"/>
  <c r="S135" i="8"/>
  <c r="S136" i="8"/>
  <c r="S137" i="8"/>
  <c r="S138" i="8"/>
  <c r="S139" i="8"/>
  <c r="S140" i="8"/>
  <c r="S141" i="8"/>
  <c r="S142" i="8"/>
  <c r="S143" i="8"/>
  <c r="S144" i="8"/>
  <c r="S145" i="8"/>
  <c r="S146" i="8"/>
  <c r="S147" i="8"/>
  <c r="S148" i="8"/>
  <c r="S149" i="8"/>
  <c r="S150" i="8"/>
  <c r="X45" i="1"/>
  <c r="X102" i="1"/>
  <c r="X104" i="1"/>
  <c r="X126" i="1"/>
  <c r="W13" i="1"/>
  <c r="W35" i="1"/>
  <c r="W45" i="1"/>
  <c r="W84" i="1"/>
  <c r="W94" i="1"/>
  <c r="W102" i="1"/>
  <c r="W104" i="1"/>
  <c r="W127" i="1"/>
  <c r="W150" i="1"/>
  <c r="V4" i="1"/>
  <c r="V6" i="1"/>
  <c r="V8" i="1"/>
  <c r="V10" i="1"/>
  <c r="V13" i="1"/>
  <c r="V14" i="1"/>
  <c r="V15" i="1"/>
  <c r="V17" i="1"/>
  <c r="V25" i="1"/>
  <c r="V27" i="1"/>
  <c r="V28" i="1"/>
  <c r="V29" i="1"/>
  <c r="V34" i="1"/>
  <c r="V35" i="1"/>
  <c r="V38" i="1"/>
  <c r="V42" i="1"/>
  <c r="V46" i="1"/>
  <c r="V47" i="1"/>
  <c r="V53" i="1"/>
  <c r="V54" i="1"/>
  <c r="V58" i="1"/>
  <c r="V65" i="1"/>
  <c r="V75" i="1"/>
  <c r="V84" i="1"/>
  <c r="V85" i="1"/>
  <c r="V93" i="1"/>
  <c r="V94" i="1"/>
  <c r="V99" i="1"/>
  <c r="V103" i="1"/>
  <c r="V105" i="1"/>
  <c r="V106" i="1"/>
  <c r="V115" i="1"/>
  <c r="V116" i="1"/>
  <c r="V119" i="1"/>
  <c r="V127" i="1"/>
  <c r="V128" i="1"/>
  <c r="V129" i="1"/>
  <c r="V130" i="1"/>
  <c r="V131" i="1"/>
  <c r="V135" i="1"/>
  <c r="V138" i="1"/>
  <c r="V142" i="1"/>
  <c r="V143" i="1"/>
  <c r="V144" i="1"/>
  <c r="V146" i="1"/>
  <c r="V149" i="1"/>
  <c r="V150" i="1"/>
  <c r="U4" i="1"/>
  <c r="U5" i="1"/>
  <c r="U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U51" i="1"/>
  <c r="U52" i="1"/>
  <c r="U53" i="1"/>
  <c r="U54" i="1"/>
  <c r="U55" i="1"/>
  <c r="U56" i="1"/>
  <c r="U57" i="1"/>
  <c r="U58"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1" i="1"/>
  <c r="U102" i="1"/>
  <c r="U103" i="1"/>
  <c r="U104" i="1"/>
  <c r="U105" i="1"/>
  <c r="U106" i="1"/>
  <c r="U107" i="1"/>
  <c r="U108" i="1"/>
  <c r="U109" i="1"/>
  <c r="U110" i="1"/>
  <c r="U111" i="1"/>
  <c r="U112" i="1"/>
  <c r="U113" i="1"/>
  <c r="U114" i="1"/>
  <c r="U115" i="1"/>
  <c r="U116" i="1"/>
  <c r="U117" i="1"/>
  <c r="U118" i="1"/>
  <c r="U119" i="1"/>
  <c r="U120" i="1"/>
  <c r="U121" i="1"/>
  <c r="U122" i="1"/>
  <c r="U123" i="1"/>
  <c r="U124" i="1"/>
  <c r="U125" i="1"/>
  <c r="U126" i="1"/>
  <c r="U127" i="1"/>
  <c r="U128" i="1"/>
  <c r="U129" i="1"/>
  <c r="U130" i="1"/>
  <c r="U131" i="1"/>
  <c r="U132" i="1"/>
  <c r="U133" i="1"/>
  <c r="U134" i="1"/>
  <c r="U135" i="1"/>
  <c r="U136" i="1"/>
  <c r="U137" i="1"/>
  <c r="U138" i="1"/>
  <c r="U139" i="1"/>
  <c r="U140" i="1"/>
  <c r="U141" i="1"/>
  <c r="U142" i="1"/>
  <c r="U143" i="1"/>
  <c r="U144" i="1"/>
  <c r="U145" i="1"/>
  <c r="U146" i="1"/>
  <c r="U147" i="1"/>
  <c r="U148" i="1"/>
  <c r="U149" i="1"/>
  <c r="U150" i="1"/>
  <c r="Z4" i="5"/>
  <c r="Z5" i="5"/>
  <c r="Z6" i="5"/>
  <c r="Z7" i="5"/>
  <c r="Z8" i="5"/>
  <c r="Z9" i="5"/>
  <c r="Z10" i="5"/>
  <c r="Z11" i="5"/>
  <c r="Z12" i="5"/>
  <c r="Z13" i="5"/>
  <c r="Z14" i="5"/>
  <c r="Z15" i="5"/>
  <c r="Z16" i="5"/>
  <c r="Z17" i="5"/>
  <c r="Z18" i="5"/>
  <c r="Z19" i="5"/>
  <c r="Z20" i="5"/>
  <c r="Z21" i="5"/>
  <c r="Z22" i="5"/>
  <c r="Z23" i="5"/>
  <c r="Z24" i="5"/>
  <c r="Z25" i="5"/>
  <c r="Z26" i="5"/>
  <c r="Z27" i="5"/>
  <c r="Z28" i="5"/>
  <c r="Z29" i="5"/>
  <c r="Z30" i="5"/>
  <c r="Z31" i="5"/>
  <c r="Z32" i="5"/>
  <c r="Z33" i="5"/>
  <c r="Z34" i="5"/>
  <c r="Z35" i="5"/>
  <c r="Z36" i="5"/>
  <c r="Z37" i="5"/>
  <c r="Z38" i="5"/>
  <c r="Z39" i="5"/>
  <c r="Z40" i="5"/>
  <c r="Z41" i="5"/>
  <c r="Z42" i="5"/>
  <c r="Z43" i="5"/>
  <c r="Z44" i="5"/>
  <c r="Z45" i="5"/>
  <c r="Z46" i="5"/>
  <c r="Z47" i="5"/>
  <c r="Z48" i="5"/>
  <c r="Z49" i="5"/>
  <c r="Z50" i="5"/>
  <c r="Z51" i="5"/>
  <c r="Z52" i="5"/>
  <c r="Z53" i="5"/>
  <c r="Z54" i="5"/>
  <c r="Z55" i="5"/>
  <c r="Z56" i="5"/>
  <c r="Z57" i="5"/>
  <c r="Z58" i="5"/>
  <c r="Z59" i="5"/>
  <c r="Z60" i="5"/>
  <c r="Z61" i="5"/>
  <c r="Z62" i="5"/>
  <c r="Z63" i="5"/>
  <c r="Z64" i="5"/>
  <c r="Z65" i="5"/>
  <c r="Z66" i="5"/>
  <c r="Z67" i="5"/>
  <c r="Z68" i="5"/>
  <c r="Z69" i="5"/>
  <c r="Z70" i="5"/>
  <c r="Z71" i="5"/>
  <c r="Z72" i="5"/>
  <c r="Z73" i="5"/>
  <c r="Z74" i="5"/>
  <c r="Z75" i="5"/>
  <c r="Z76" i="5"/>
  <c r="Z77" i="5"/>
  <c r="Z78" i="5"/>
  <c r="Z79" i="5"/>
  <c r="Z80" i="5"/>
  <c r="Z81" i="5"/>
  <c r="Z82" i="5"/>
  <c r="Z83" i="5"/>
  <c r="Z84" i="5"/>
  <c r="Z85" i="5"/>
  <c r="Z86" i="5"/>
  <c r="Z87" i="5"/>
  <c r="Z88" i="5"/>
  <c r="Z89" i="5"/>
  <c r="Z90" i="5"/>
  <c r="Z91" i="5"/>
  <c r="Z92" i="5"/>
  <c r="Z93" i="5"/>
  <c r="Z94" i="5"/>
  <c r="Z95" i="5"/>
  <c r="Z96" i="5"/>
  <c r="Z97" i="5"/>
  <c r="Z98" i="5"/>
  <c r="Z99" i="5"/>
  <c r="Z100" i="5"/>
  <c r="Z101" i="5"/>
  <c r="Z102" i="5"/>
  <c r="Z103" i="5"/>
  <c r="Z104" i="5"/>
  <c r="Z105" i="5"/>
  <c r="Z106" i="5"/>
  <c r="Z107" i="5"/>
  <c r="Z108" i="5"/>
  <c r="Z109" i="5"/>
  <c r="Z110" i="5"/>
  <c r="Z111" i="5"/>
  <c r="Z112" i="5"/>
  <c r="Z113" i="5"/>
  <c r="Z114" i="5"/>
  <c r="Z115" i="5"/>
  <c r="Z116" i="5"/>
  <c r="Z117" i="5"/>
  <c r="Z118" i="5"/>
  <c r="Z119" i="5"/>
  <c r="Z120" i="5"/>
  <c r="Z121" i="5"/>
  <c r="Z122" i="5"/>
  <c r="Z123" i="5"/>
  <c r="Z124" i="5"/>
  <c r="Z125" i="5"/>
  <c r="Z126" i="5"/>
  <c r="Z127" i="5"/>
  <c r="Z128" i="5"/>
  <c r="Z129" i="5"/>
  <c r="Z130" i="5"/>
  <c r="Z131" i="5"/>
  <c r="Z132" i="5"/>
  <c r="Z133" i="5"/>
  <c r="Z134" i="5"/>
  <c r="Z135" i="5"/>
  <c r="Z136" i="5"/>
  <c r="Z137" i="5"/>
  <c r="Z138" i="5"/>
  <c r="Z139" i="5"/>
  <c r="Z140" i="5"/>
  <c r="Z141" i="5"/>
  <c r="Z142" i="5"/>
  <c r="Z143" i="5"/>
  <c r="Z144" i="5"/>
  <c r="Z145" i="5"/>
  <c r="Z146" i="5"/>
  <c r="Z147" i="5"/>
  <c r="Z148" i="5"/>
  <c r="Z149" i="5"/>
  <c r="AT1" i="5"/>
  <c r="J2" i="5"/>
  <c r="U2" i="5"/>
  <c r="J3" i="5"/>
  <c r="J4" i="5"/>
  <c r="J5" i="5"/>
  <c r="J6" i="5"/>
  <c r="J7" i="5"/>
  <c r="J8" i="5"/>
  <c r="J9" i="5"/>
  <c r="J10" i="5"/>
  <c r="J11" i="5"/>
  <c r="J12" i="5"/>
  <c r="J13" i="5"/>
  <c r="J14" i="5"/>
  <c r="J15" i="5"/>
  <c r="J16" i="5"/>
  <c r="J17" i="5"/>
  <c r="J18" i="5"/>
  <c r="J19" i="5"/>
  <c r="J20" i="5"/>
  <c r="J21" i="5"/>
  <c r="J22" i="5"/>
  <c r="J23" i="5"/>
  <c r="J24" i="5"/>
  <c r="J25" i="5"/>
  <c r="J26" i="5"/>
  <c r="J27" i="5"/>
  <c r="J28" i="5"/>
  <c r="J29" i="5"/>
  <c r="J30" i="5"/>
  <c r="J31" i="5"/>
  <c r="J32" i="5"/>
  <c r="J33" i="5"/>
  <c r="J34" i="5"/>
  <c r="J35" i="5"/>
  <c r="J36" i="5"/>
  <c r="J37" i="5"/>
  <c r="J39" i="5"/>
  <c r="J40" i="5"/>
  <c r="J41" i="5"/>
  <c r="J42" i="5"/>
  <c r="J43" i="5"/>
  <c r="J44" i="5"/>
  <c r="J45" i="5"/>
  <c r="J46" i="5"/>
  <c r="J47" i="5"/>
  <c r="J48" i="5"/>
  <c r="J49" i="5"/>
  <c r="J50" i="5"/>
  <c r="J51" i="5"/>
  <c r="J52" i="5"/>
  <c r="J53" i="5"/>
  <c r="J54" i="5"/>
  <c r="J55" i="5"/>
  <c r="J56" i="5"/>
  <c r="J57" i="5"/>
  <c r="J58" i="5"/>
  <c r="J59" i="5"/>
  <c r="J60" i="5"/>
  <c r="J61" i="5"/>
  <c r="J62" i="5"/>
  <c r="J63" i="5"/>
  <c r="J64" i="5"/>
  <c r="J65" i="5"/>
  <c r="J66" i="5"/>
  <c r="J67" i="5"/>
  <c r="J68" i="5"/>
  <c r="J69" i="5"/>
  <c r="J70" i="5"/>
  <c r="J71" i="5"/>
  <c r="J72" i="5"/>
  <c r="J73" i="5"/>
  <c r="J74" i="5"/>
  <c r="J75" i="5"/>
  <c r="J76" i="5"/>
  <c r="J77" i="5"/>
  <c r="J78" i="5"/>
  <c r="J79" i="5"/>
  <c r="J80" i="5"/>
  <c r="J81" i="5"/>
  <c r="J82" i="5"/>
  <c r="J83" i="5"/>
  <c r="J84" i="5"/>
  <c r="J85" i="5"/>
  <c r="J86" i="5"/>
  <c r="J87" i="5"/>
  <c r="J88" i="5"/>
  <c r="J89" i="5"/>
  <c r="J90" i="5"/>
  <c r="J91" i="5"/>
  <c r="J92" i="5"/>
  <c r="J93" i="5"/>
  <c r="J94" i="5"/>
  <c r="J95" i="5"/>
  <c r="J96" i="5"/>
  <c r="J97" i="5"/>
  <c r="J98" i="5"/>
  <c r="J99" i="5"/>
  <c r="J100" i="5"/>
  <c r="J101" i="5"/>
  <c r="J102" i="5"/>
  <c r="J103" i="5"/>
  <c r="J104" i="5"/>
  <c r="J105" i="5"/>
  <c r="J106" i="5"/>
  <c r="J107" i="5"/>
  <c r="J108" i="5"/>
  <c r="J109" i="5"/>
  <c r="J110" i="5"/>
  <c r="J111" i="5"/>
  <c r="J112" i="5"/>
  <c r="J113" i="5"/>
  <c r="J114" i="5"/>
  <c r="J115" i="5"/>
  <c r="J116" i="5"/>
  <c r="J117" i="5"/>
  <c r="J118" i="5"/>
  <c r="J119" i="5"/>
  <c r="J120" i="5"/>
  <c r="J121" i="5"/>
  <c r="J122" i="5"/>
  <c r="J123" i="5"/>
  <c r="J124" i="5"/>
  <c r="J125" i="5"/>
  <c r="J126" i="5"/>
  <c r="J127" i="5"/>
  <c r="J128" i="5"/>
  <c r="J129" i="5"/>
  <c r="J130" i="5"/>
  <c r="J131" i="5"/>
  <c r="J132" i="5"/>
  <c r="J133" i="5"/>
  <c r="J134" i="5"/>
  <c r="J135" i="5"/>
  <c r="J136" i="5"/>
  <c r="J137" i="5"/>
  <c r="J138" i="5"/>
  <c r="J139" i="5"/>
  <c r="J140" i="5"/>
  <c r="J141" i="5"/>
  <c r="J142" i="5"/>
  <c r="J143" i="5"/>
  <c r="J144" i="5"/>
  <c r="J145" i="5"/>
  <c r="J146" i="5"/>
  <c r="J147" i="5"/>
  <c r="J148" i="5"/>
  <c r="J149" i="5"/>
  <c r="J150" i="5"/>
  <c r="J151" i="5"/>
  <c r="J152" i="5"/>
  <c r="J153" i="5"/>
  <c r="J154" i="5"/>
  <c r="J155" i="5"/>
  <c r="J156" i="5"/>
  <c r="J157" i="5"/>
  <c r="J158" i="5"/>
  <c r="J159" i="5"/>
  <c r="J160" i="5"/>
  <c r="J161" i="5"/>
  <c r="J162" i="5"/>
  <c r="J163" i="5"/>
  <c r="J164" i="5"/>
  <c r="J165" i="5"/>
  <c r="J166" i="5"/>
  <c r="J167" i="5"/>
  <c r="J168" i="5"/>
  <c r="J169" i="5"/>
  <c r="J170" i="5"/>
  <c r="J171" i="5"/>
  <c r="J172" i="5"/>
  <c r="J173" i="5"/>
  <c r="J174" i="5"/>
  <c r="J175" i="5"/>
  <c r="J176" i="5"/>
  <c r="J177" i="5"/>
  <c r="J178" i="5"/>
  <c r="J179" i="5"/>
  <c r="J180" i="5"/>
  <c r="J181" i="5"/>
  <c r="J182" i="5"/>
  <c r="J183" i="5"/>
  <c r="J184" i="5"/>
  <c r="J185" i="5"/>
  <c r="J186" i="5"/>
  <c r="J187" i="5"/>
  <c r="J188" i="5"/>
  <c r="J189" i="5"/>
  <c r="J190" i="5"/>
  <c r="J191" i="5"/>
  <c r="J192" i="5"/>
  <c r="J193" i="5"/>
  <c r="J194" i="5"/>
  <c r="J195" i="5"/>
  <c r="J196" i="5"/>
  <c r="J197" i="5"/>
  <c r="J198" i="5"/>
  <c r="J199" i="5"/>
  <c r="J200" i="5"/>
  <c r="J201" i="5"/>
  <c r="J202" i="5"/>
  <c r="J203" i="5"/>
  <c r="J204" i="5"/>
  <c r="J205" i="5"/>
  <c r="J206" i="5"/>
  <c r="J207" i="5"/>
  <c r="J208" i="5"/>
  <c r="J209" i="5"/>
  <c r="J210" i="5"/>
  <c r="J211" i="5"/>
  <c r="J212" i="5"/>
  <c r="J213" i="5"/>
  <c r="J214" i="5"/>
  <c r="J215" i="5"/>
  <c r="J216" i="5"/>
  <c r="J217" i="5"/>
  <c r="J218" i="5"/>
  <c r="J219" i="5"/>
  <c r="J220" i="5"/>
  <c r="J221" i="5"/>
  <c r="J222" i="5"/>
  <c r="J223" i="5"/>
  <c r="J224" i="5"/>
  <c r="J225" i="5"/>
  <c r="J226" i="5"/>
  <c r="J227" i="5"/>
  <c r="J228" i="5"/>
  <c r="J229" i="5"/>
  <c r="J230" i="5"/>
  <c r="J231" i="5"/>
  <c r="J232" i="5"/>
  <c r="J233" i="5"/>
  <c r="J234" i="5"/>
  <c r="J235" i="5"/>
  <c r="J236" i="5"/>
  <c r="J237" i="5"/>
  <c r="J238" i="5"/>
  <c r="J239" i="5"/>
  <c r="J240" i="5"/>
  <c r="J241" i="5"/>
  <c r="J242" i="5"/>
  <c r="J243" i="5"/>
  <c r="J244" i="5"/>
  <c r="J245" i="5"/>
  <c r="J246" i="5"/>
  <c r="J247" i="5"/>
  <c r="J248" i="5"/>
  <c r="J249" i="5"/>
  <c r="J250" i="5"/>
  <c r="J251" i="5"/>
  <c r="J252" i="5"/>
  <c r="J253" i="5"/>
  <c r="J254" i="5"/>
  <c r="J255" i="5"/>
  <c r="J256" i="5"/>
  <c r="J257" i="5"/>
  <c r="J258" i="5"/>
  <c r="J259" i="5"/>
  <c r="J260" i="5"/>
  <c r="J261" i="5"/>
  <c r="J262" i="5"/>
  <c r="J263" i="5"/>
  <c r="J264" i="5"/>
  <c r="J265" i="5"/>
  <c r="J266" i="5"/>
  <c r="J267" i="5"/>
  <c r="J268" i="5"/>
  <c r="J269" i="5"/>
  <c r="J270" i="5"/>
  <c r="J271" i="5"/>
  <c r="J272" i="5"/>
  <c r="J273" i="5"/>
  <c r="J274" i="5"/>
  <c r="J275" i="5"/>
  <c r="J276" i="5"/>
  <c r="J277" i="5"/>
  <c r="J278" i="5"/>
  <c r="J279" i="5"/>
  <c r="J280" i="5"/>
  <c r="J281" i="5"/>
  <c r="J282" i="5"/>
  <c r="J283" i="5"/>
  <c r="J284" i="5"/>
  <c r="J285" i="5"/>
  <c r="J286" i="5"/>
  <c r="J287" i="5"/>
  <c r="J288" i="5"/>
  <c r="J289" i="5"/>
  <c r="J290" i="5"/>
  <c r="J291" i="5"/>
  <c r="J292" i="5"/>
  <c r="J293" i="5"/>
  <c r="J294" i="5"/>
  <c r="J295" i="5"/>
  <c r="J296" i="5"/>
  <c r="J297" i="5"/>
  <c r="J298" i="5"/>
  <c r="J299" i="5"/>
  <c r="J300" i="5"/>
  <c r="J301" i="5"/>
  <c r="J302" i="5"/>
  <c r="J303" i="5"/>
  <c r="J304" i="5"/>
  <c r="J305" i="5"/>
  <c r="J306" i="5"/>
  <c r="J307" i="5"/>
  <c r="J308" i="5"/>
  <c r="J309" i="5"/>
  <c r="J310" i="5"/>
  <c r="J311" i="5"/>
  <c r="J312" i="5"/>
  <c r="J313" i="5"/>
  <c r="J314" i="5"/>
  <c r="J315" i="5"/>
  <c r="J316" i="5"/>
  <c r="J317" i="5"/>
  <c r="J318" i="5"/>
  <c r="J319" i="5"/>
  <c r="J320" i="5"/>
  <c r="J321" i="5"/>
  <c r="J322" i="5"/>
  <c r="J323" i="5"/>
  <c r="J324" i="5"/>
  <c r="J325" i="5"/>
  <c r="J326" i="5"/>
  <c r="J327" i="5"/>
  <c r="J328" i="5"/>
  <c r="J329" i="5"/>
  <c r="J330" i="5"/>
  <c r="J331" i="5"/>
  <c r="J332" i="5"/>
  <c r="J333" i="5"/>
  <c r="J334" i="5"/>
  <c r="J335" i="5"/>
  <c r="J336" i="5"/>
  <c r="J337" i="5"/>
  <c r="J338" i="5"/>
  <c r="J339" i="5"/>
  <c r="J340" i="5"/>
  <c r="J341" i="5"/>
  <c r="J342" i="5"/>
  <c r="J343" i="5"/>
  <c r="J344" i="5"/>
  <c r="J345" i="5"/>
  <c r="J346" i="5"/>
  <c r="J347" i="5"/>
  <c r="J348" i="5"/>
  <c r="J349" i="5"/>
  <c r="J350" i="5"/>
  <c r="J351" i="5"/>
  <c r="J352" i="5"/>
  <c r="J353" i="5"/>
  <c r="J354" i="5"/>
  <c r="J355" i="5"/>
  <c r="J356" i="5"/>
  <c r="AT4" i="5" l="1" a="1"/>
  <c r="AT4" i="5" s="1"/>
  <c r="AU4" i="5" s="1"/>
  <c r="AX4" i="5" a="1"/>
  <c r="AX4" i="5" s="1"/>
  <c r="AY4" i="5" s="1"/>
  <c r="AX3" i="5" a="1"/>
  <c r="AX3" i="5" s="1"/>
  <c r="AY3" i="5" s="1"/>
  <c r="T39" i="5"/>
  <c r="AK20" i="5"/>
  <c r="AK8" i="5"/>
  <c r="AK24" i="5"/>
  <c r="AK11" i="5"/>
  <c r="AK25" i="5"/>
  <c r="AK12" i="5"/>
  <c r="AK26" i="5"/>
  <c r="AK16" i="5"/>
  <c r="AK27" i="5"/>
  <c r="AK3" i="5"/>
  <c r="AK17" i="5"/>
  <c r="AK28" i="5"/>
  <c r="AK4" i="5"/>
  <c r="AK18" i="5"/>
  <c r="AK9" i="5"/>
  <c r="AK19" i="5"/>
  <c r="AK10" i="5"/>
  <c r="AX16" i="5" a="1"/>
  <c r="AX16" i="5" s="1"/>
  <c r="AY16" i="5" s="1"/>
  <c r="AT9" i="5" a="1"/>
  <c r="AT9" i="5" s="1"/>
  <c r="AU9" i="5" s="1"/>
  <c r="AT19" i="5" a="1"/>
  <c r="AT19" i="5" s="1"/>
  <c r="AU19" i="5" s="1"/>
  <c r="AT14" i="5" a="1"/>
  <c r="AT14" i="5" s="1"/>
  <c r="AU14" i="5" s="1"/>
  <c r="AX15" i="5" a="1"/>
  <c r="AX15" i="5" s="1"/>
  <c r="AY15" i="5" s="1"/>
  <c r="AX7" i="5" a="1"/>
  <c r="AX7" i="5" s="1"/>
  <c r="AY7" i="5" s="1"/>
  <c r="AX11" i="5" a="1"/>
  <c r="AX11" i="5" s="1"/>
  <c r="AY11" i="5" s="1"/>
  <c r="AX8" i="5" a="1"/>
  <c r="AX8" i="5" s="1"/>
  <c r="AY8" i="5" s="1"/>
  <c r="AX12" i="5" a="1"/>
  <c r="AX12" i="5" s="1"/>
  <c r="AY12" i="5" s="1"/>
  <c r="K2" i="5"/>
  <c r="AT16" i="5"/>
  <c r="AT11" i="5"/>
  <c r="AT6" i="5"/>
  <c r="W7" i="9"/>
  <c r="U5" i="9"/>
  <c r="AG8" i="5"/>
  <c r="W7" i="5"/>
  <c r="U5" i="5"/>
  <c r="W8" i="5"/>
  <c r="U6" i="5"/>
  <c r="J3" i="8"/>
  <c r="J2" i="9" s="1"/>
  <c r="J4" i="8"/>
  <c r="J3" i="9" s="1"/>
  <c r="J5" i="8"/>
  <c r="J4" i="9" s="1"/>
  <c r="J6" i="8"/>
  <c r="J5" i="9" s="1"/>
  <c r="J7" i="8"/>
  <c r="J6" i="9" s="1"/>
  <c r="J8" i="8"/>
  <c r="J7" i="9" s="1"/>
  <c r="J9" i="8"/>
  <c r="J8" i="9" s="1"/>
  <c r="J10" i="8"/>
  <c r="J9" i="9" s="1"/>
  <c r="J11" i="8"/>
  <c r="J10" i="9" s="1"/>
  <c r="J12" i="8"/>
  <c r="J11" i="9" s="1"/>
  <c r="J13" i="8"/>
  <c r="J12" i="9" s="1"/>
  <c r="J14" i="8"/>
  <c r="J13" i="9" s="1"/>
  <c r="J15" i="8"/>
  <c r="J14" i="9" s="1"/>
  <c r="J16" i="8"/>
  <c r="J15" i="9" s="1"/>
  <c r="J17" i="8"/>
  <c r="J16" i="9" s="1"/>
  <c r="J18" i="8"/>
  <c r="J17" i="9" s="1"/>
  <c r="J19" i="8"/>
  <c r="J18" i="9" s="1"/>
  <c r="J20" i="8"/>
  <c r="J19" i="9" s="1"/>
  <c r="J21" i="8"/>
  <c r="J20" i="9" s="1"/>
  <c r="J22" i="8"/>
  <c r="J21" i="9" s="1"/>
  <c r="J23" i="8"/>
  <c r="J22" i="9" s="1"/>
  <c r="J24" i="8"/>
  <c r="J23" i="9" s="1"/>
  <c r="J25" i="8"/>
  <c r="J24" i="9" s="1"/>
  <c r="J26" i="8"/>
  <c r="J25" i="9" s="1"/>
  <c r="J27" i="8"/>
  <c r="J26" i="9" s="1"/>
  <c r="J28" i="8"/>
  <c r="J27" i="9" s="1"/>
  <c r="J29" i="8"/>
  <c r="J28" i="9" s="1"/>
  <c r="J30" i="8"/>
  <c r="J29" i="9" s="1"/>
  <c r="J31" i="8"/>
  <c r="J30" i="9" s="1"/>
  <c r="J32" i="8"/>
  <c r="J31" i="9" s="1"/>
  <c r="J33" i="8"/>
  <c r="J32" i="9" s="1"/>
  <c r="J34" i="8"/>
  <c r="J33" i="9" s="1"/>
  <c r="J35" i="8"/>
  <c r="J34" i="9" s="1"/>
  <c r="J36" i="8"/>
  <c r="J35" i="9" s="1"/>
  <c r="J37" i="8"/>
  <c r="J36" i="9" s="1"/>
  <c r="J38" i="8"/>
  <c r="J37" i="9" s="1"/>
  <c r="J39" i="8"/>
  <c r="J38" i="9" s="1"/>
  <c r="J40" i="8"/>
  <c r="J39" i="9" s="1"/>
  <c r="J41" i="8"/>
  <c r="J40" i="9" s="1"/>
  <c r="J42" i="8"/>
  <c r="J41" i="9" s="1"/>
  <c r="J43" i="8"/>
  <c r="J42" i="9" s="1"/>
  <c r="J44" i="8"/>
  <c r="J43" i="9" s="1"/>
  <c r="J45" i="8"/>
  <c r="J44" i="9" s="1"/>
  <c r="J46" i="8"/>
  <c r="J45" i="9" s="1"/>
  <c r="J47" i="8"/>
  <c r="J46" i="9" s="1"/>
  <c r="J48" i="8"/>
  <c r="J47" i="9" s="1"/>
  <c r="J49" i="8"/>
  <c r="J48" i="9" s="1"/>
  <c r="J50" i="8"/>
  <c r="J49" i="9" s="1"/>
  <c r="J51" i="8"/>
  <c r="J50" i="9" s="1"/>
  <c r="J52" i="8"/>
  <c r="J51" i="9" s="1"/>
  <c r="J53" i="8"/>
  <c r="J52" i="9" s="1"/>
  <c r="J54" i="8"/>
  <c r="J53" i="9" s="1"/>
  <c r="J55" i="8"/>
  <c r="J54" i="9" s="1"/>
  <c r="J56" i="8"/>
  <c r="J55" i="9" s="1"/>
  <c r="J57" i="8"/>
  <c r="J56" i="9" s="1"/>
  <c r="J58" i="8"/>
  <c r="J57" i="9" s="1"/>
  <c r="J59" i="8"/>
  <c r="J58" i="9" s="1"/>
  <c r="J60" i="8"/>
  <c r="J59" i="9" s="1"/>
  <c r="J61" i="8"/>
  <c r="J60" i="9" s="1"/>
  <c r="J62" i="8"/>
  <c r="J61" i="9" s="1"/>
  <c r="J63" i="8"/>
  <c r="J62" i="9" s="1"/>
  <c r="J64" i="8"/>
  <c r="J63" i="9" s="1"/>
  <c r="J65" i="8"/>
  <c r="J64" i="9" s="1"/>
  <c r="J66" i="8"/>
  <c r="J65" i="9" s="1"/>
  <c r="J67" i="8"/>
  <c r="J66" i="9" s="1"/>
  <c r="J68" i="8"/>
  <c r="J67" i="9" s="1"/>
  <c r="J69" i="8"/>
  <c r="J68" i="9" s="1"/>
  <c r="J70" i="8"/>
  <c r="J69" i="9" s="1"/>
  <c r="J71" i="8"/>
  <c r="J70" i="9" s="1"/>
  <c r="J72" i="8"/>
  <c r="J71" i="9" s="1"/>
  <c r="J73" i="8"/>
  <c r="J72" i="9" s="1"/>
  <c r="J74" i="8"/>
  <c r="J73" i="9" s="1"/>
  <c r="J75" i="8"/>
  <c r="J74" i="9" s="1"/>
  <c r="J76" i="8"/>
  <c r="J75" i="9" s="1"/>
  <c r="J77" i="8"/>
  <c r="J76" i="9" s="1"/>
  <c r="J78" i="8"/>
  <c r="J77" i="9" s="1"/>
  <c r="J79" i="8"/>
  <c r="J78" i="9" s="1"/>
  <c r="J80" i="8"/>
  <c r="J79" i="9" s="1"/>
  <c r="J81" i="8"/>
  <c r="J80" i="9" s="1"/>
  <c r="J82" i="8"/>
  <c r="J81" i="9" s="1"/>
  <c r="J83" i="8"/>
  <c r="J82" i="9" s="1"/>
  <c r="J84" i="8"/>
  <c r="J83" i="9" s="1"/>
  <c r="J85" i="8"/>
  <c r="J84" i="9" s="1"/>
  <c r="J86" i="8"/>
  <c r="J85" i="9" s="1"/>
  <c r="J87" i="8"/>
  <c r="J86" i="9" s="1"/>
  <c r="J88" i="8"/>
  <c r="J87" i="9" s="1"/>
  <c r="J89" i="8"/>
  <c r="J88" i="9" s="1"/>
  <c r="J90" i="8"/>
  <c r="J89" i="9" s="1"/>
  <c r="J91" i="8"/>
  <c r="J90" i="9" s="1"/>
  <c r="J92" i="8"/>
  <c r="J91" i="9" s="1"/>
  <c r="J93" i="8"/>
  <c r="J92" i="9" s="1"/>
  <c r="J94" i="8"/>
  <c r="J93" i="9" s="1"/>
  <c r="J95" i="8"/>
  <c r="J94" i="9" s="1"/>
  <c r="J96" i="8"/>
  <c r="J95" i="9" s="1"/>
  <c r="J97" i="8"/>
  <c r="J96" i="9" s="1"/>
  <c r="J98" i="8"/>
  <c r="J97" i="9" s="1"/>
  <c r="J99" i="8"/>
  <c r="J98" i="9" s="1"/>
  <c r="J100" i="8"/>
  <c r="J99" i="9" s="1"/>
  <c r="J101" i="8"/>
  <c r="J100" i="9" s="1"/>
  <c r="J102" i="8"/>
  <c r="J101" i="9" s="1"/>
  <c r="J103" i="8"/>
  <c r="J102" i="9" s="1"/>
  <c r="J104" i="8"/>
  <c r="J103" i="9" s="1"/>
  <c r="J105" i="8"/>
  <c r="J104" i="9" s="1"/>
  <c r="J106" i="8"/>
  <c r="J105" i="9" s="1"/>
  <c r="J107" i="8"/>
  <c r="J106" i="9" s="1"/>
  <c r="J108" i="8"/>
  <c r="J107" i="9" s="1"/>
  <c r="J109" i="8"/>
  <c r="J108" i="9" s="1"/>
  <c r="J110" i="8"/>
  <c r="J109" i="9" s="1"/>
  <c r="J111" i="8"/>
  <c r="J110" i="9" s="1"/>
  <c r="J112" i="8"/>
  <c r="J111" i="9" s="1"/>
  <c r="J113" i="8"/>
  <c r="J112" i="9" s="1"/>
  <c r="J114" i="8"/>
  <c r="J113" i="9" s="1"/>
  <c r="J115" i="8"/>
  <c r="J114" i="9" s="1"/>
  <c r="J116" i="8"/>
  <c r="J115" i="9" s="1"/>
  <c r="J117" i="8"/>
  <c r="J116" i="9" s="1"/>
  <c r="J118" i="8"/>
  <c r="J117" i="9" s="1"/>
  <c r="J119" i="8"/>
  <c r="J118" i="9" s="1"/>
  <c r="J120" i="8"/>
  <c r="J119" i="9" s="1"/>
  <c r="J121" i="8"/>
  <c r="J120" i="9" s="1"/>
  <c r="J122" i="8"/>
  <c r="J121" i="9" s="1"/>
  <c r="J123" i="8"/>
  <c r="J122" i="9" s="1"/>
  <c r="J124" i="8"/>
  <c r="J123" i="9" s="1"/>
  <c r="J125" i="8"/>
  <c r="J124" i="9" s="1"/>
  <c r="J126" i="8"/>
  <c r="J125" i="9" s="1"/>
  <c r="J127" i="8"/>
  <c r="J126" i="9" s="1"/>
  <c r="J128" i="8"/>
  <c r="J127" i="9" s="1"/>
  <c r="J129" i="8"/>
  <c r="J128" i="9" s="1"/>
  <c r="J130" i="8"/>
  <c r="J129" i="9" s="1"/>
  <c r="J131" i="8"/>
  <c r="J130" i="9" s="1"/>
  <c r="J132" i="8"/>
  <c r="J131" i="9" s="1"/>
  <c r="J133" i="8"/>
  <c r="J132" i="9" s="1"/>
  <c r="J134" i="8"/>
  <c r="J133" i="9" s="1"/>
  <c r="J135" i="8"/>
  <c r="J134" i="9" s="1"/>
  <c r="J136" i="8"/>
  <c r="J135" i="9" s="1"/>
  <c r="J137" i="8"/>
  <c r="J136" i="9" s="1"/>
  <c r="J138" i="8"/>
  <c r="J137" i="9" s="1"/>
  <c r="J139" i="8"/>
  <c r="J138" i="9" s="1"/>
  <c r="J140" i="8"/>
  <c r="J139" i="9" s="1"/>
  <c r="J141" i="8"/>
  <c r="J140" i="9" s="1"/>
  <c r="J142" i="8"/>
  <c r="J141" i="9" s="1"/>
  <c r="J143" i="8"/>
  <c r="J142" i="9" s="1"/>
  <c r="J144" i="8"/>
  <c r="J143" i="9" s="1"/>
  <c r="J145" i="8"/>
  <c r="J144" i="9" s="1"/>
  <c r="J146" i="8"/>
  <c r="J145" i="9" s="1"/>
  <c r="J147" i="8"/>
  <c r="J146" i="9" s="1"/>
  <c r="J148" i="8"/>
  <c r="J147" i="9" s="1"/>
  <c r="J149" i="8"/>
  <c r="J148" i="9" s="1"/>
  <c r="J150" i="8"/>
  <c r="J149" i="9" s="1"/>
  <c r="J151" i="8"/>
  <c r="J150" i="9" s="1"/>
  <c r="J152" i="8"/>
  <c r="J151" i="9" s="1"/>
  <c r="J153" i="8"/>
  <c r="J152" i="9" s="1"/>
  <c r="J154" i="8"/>
  <c r="J153" i="9" s="1"/>
  <c r="J155" i="8"/>
  <c r="J154" i="9" s="1"/>
  <c r="J156" i="8"/>
  <c r="J155" i="9" s="1"/>
  <c r="J157" i="8"/>
  <c r="J156" i="9" s="1"/>
  <c r="J158" i="8"/>
  <c r="J157" i="9" s="1"/>
  <c r="J159" i="8"/>
  <c r="J158" i="9" s="1"/>
  <c r="J160" i="8"/>
  <c r="J159" i="9" s="1"/>
  <c r="J161" i="8"/>
  <c r="J160" i="9" s="1"/>
  <c r="J162" i="8"/>
  <c r="J161" i="9" s="1"/>
  <c r="J163" i="8"/>
  <c r="J162" i="9" s="1"/>
  <c r="J164" i="8"/>
  <c r="J163" i="9" s="1"/>
  <c r="J165" i="8"/>
  <c r="J164" i="9" s="1"/>
  <c r="J166" i="8"/>
  <c r="J165" i="9" s="1"/>
  <c r="J167" i="8"/>
  <c r="J166" i="9" s="1"/>
  <c r="J168" i="8"/>
  <c r="J167" i="9" s="1"/>
  <c r="J169" i="8"/>
  <c r="J168" i="9" s="1"/>
  <c r="J170" i="8"/>
  <c r="J169" i="9" s="1"/>
  <c r="J171" i="8"/>
  <c r="J170" i="9" s="1"/>
  <c r="J172" i="8"/>
  <c r="J171" i="9" s="1"/>
  <c r="J173" i="8"/>
  <c r="J172" i="9" s="1"/>
  <c r="J174" i="8"/>
  <c r="J173" i="9" s="1"/>
  <c r="J175" i="8"/>
  <c r="J174" i="9" s="1"/>
  <c r="J176" i="8"/>
  <c r="J175" i="9" s="1"/>
  <c r="J177" i="8"/>
  <c r="J176" i="9" s="1"/>
  <c r="J178" i="8"/>
  <c r="J177" i="9" s="1"/>
  <c r="J179" i="8"/>
  <c r="J178" i="9" s="1"/>
  <c r="J180" i="8"/>
  <c r="J179" i="9" s="1"/>
  <c r="J181" i="8"/>
  <c r="J180" i="9" s="1"/>
  <c r="J182" i="8"/>
  <c r="J181" i="9" s="1"/>
  <c r="J183" i="8"/>
  <c r="J182" i="9" s="1"/>
  <c r="J184" i="8"/>
  <c r="J183" i="9" s="1"/>
  <c r="J185" i="8"/>
  <c r="J184" i="9" s="1"/>
  <c r="J186" i="8"/>
  <c r="J185" i="9" s="1"/>
  <c r="J187" i="8"/>
  <c r="J186" i="9" s="1"/>
  <c r="J188" i="8"/>
  <c r="J187" i="9" s="1"/>
  <c r="J189" i="8"/>
  <c r="J188" i="9" s="1"/>
  <c r="J190" i="8"/>
  <c r="J189" i="9" s="1"/>
  <c r="J191" i="8"/>
  <c r="J190" i="9" s="1"/>
  <c r="J192" i="8"/>
  <c r="J191" i="9" s="1"/>
  <c r="J193" i="8"/>
  <c r="J192" i="9" s="1"/>
  <c r="J194" i="8"/>
  <c r="J193" i="9" s="1"/>
  <c r="J195" i="8"/>
  <c r="J194" i="9" s="1"/>
  <c r="J196" i="8"/>
  <c r="J195" i="9" s="1"/>
  <c r="J197" i="8"/>
  <c r="J196" i="9" s="1"/>
  <c r="J198" i="8"/>
  <c r="J197" i="9" s="1"/>
  <c r="J199" i="8"/>
  <c r="J198" i="9" s="1"/>
  <c r="J200" i="8"/>
  <c r="J199" i="9" s="1"/>
  <c r="J201" i="8"/>
  <c r="J200" i="9" s="1"/>
  <c r="J202" i="8"/>
  <c r="J201" i="9" s="1"/>
  <c r="J203" i="8"/>
  <c r="J202" i="9" s="1"/>
  <c r="J204" i="8"/>
  <c r="J203" i="9" s="1"/>
  <c r="J205" i="8"/>
  <c r="J204" i="9" s="1"/>
  <c r="J206" i="8"/>
  <c r="J205" i="9" s="1"/>
  <c r="J207" i="8"/>
  <c r="J206" i="9" s="1"/>
  <c r="J208" i="8"/>
  <c r="J207" i="9" s="1"/>
  <c r="J209" i="8"/>
  <c r="J208" i="9" s="1"/>
  <c r="J210" i="8"/>
  <c r="J209" i="9" s="1"/>
  <c r="J211" i="8"/>
  <c r="J210" i="9" s="1"/>
  <c r="J212" i="8"/>
  <c r="J211" i="9" s="1"/>
  <c r="J213" i="8"/>
  <c r="J212" i="9" s="1"/>
  <c r="J214" i="8"/>
  <c r="J213" i="9" s="1"/>
  <c r="J215" i="8"/>
  <c r="J214" i="9" s="1"/>
  <c r="J216" i="8"/>
  <c r="J215" i="9" s="1"/>
  <c r="J217" i="8"/>
  <c r="J216" i="9" s="1"/>
  <c r="J218" i="8"/>
  <c r="J217" i="9" s="1"/>
  <c r="J219" i="8"/>
  <c r="J218" i="9" s="1"/>
  <c r="J220" i="8"/>
  <c r="J219" i="9" s="1"/>
  <c r="J221" i="8"/>
  <c r="J220" i="9" s="1"/>
  <c r="J222" i="8"/>
  <c r="J221" i="9" s="1"/>
  <c r="J223" i="8"/>
  <c r="J222" i="9" s="1"/>
  <c r="J224" i="8"/>
  <c r="J223" i="9" s="1"/>
  <c r="J225" i="8"/>
  <c r="J224" i="9" s="1"/>
  <c r="J226" i="8"/>
  <c r="J225" i="9" s="1"/>
  <c r="J227" i="8"/>
  <c r="J226" i="9" s="1"/>
  <c r="J228" i="8"/>
  <c r="J227" i="9" s="1"/>
  <c r="J229" i="8"/>
  <c r="J228" i="9" s="1"/>
  <c r="J230" i="8"/>
  <c r="J229" i="9" s="1"/>
  <c r="J231" i="8"/>
  <c r="J230" i="9" s="1"/>
  <c r="J232" i="8"/>
  <c r="J231" i="9" s="1"/>
  <c r="J233" i="8"/>
  <c r="J232" i="9" s="1"/>
  <c r="J234" i="8"/>
  <c r="J233" i="9" s="1"/>
  <c r="J235" i="8"/>
  <c r="J234" i="9" s="1"/>
  <c r="J236" i="8"/>
  <c r="J235" i="9" s="1"/>
  <c r="J237" i="8"/>
  <c r="J236" i="9" s="1"/>
  <c r="J238" i="8"/>
  <c r="J237" i="9" s="1"/>
  <c r="J239" i="8"/>
  <c r="J238" i="9" s="1"/>
  <c r="J240" i="8"/>
  <c r="J239" i="9" s="1"/>
  <c r="J241" i="8"/>
  <c r="J240" i="9" s="1"/>
  <c r="J242" i="8"/>
  <c r="J241" i="9" s="1"/>
  <c r="J243" i="8"/>
  <c r="J242" i="9" s="1"/>
  <c r="J244" i="8"/>
  <c r="J243" i="9" s="1"/>
  <c r="J245" i="8"/>
  <c r="J244" i="9" s="1"/>
  <c r="J246" i="8"/>
  <c r="J245" i="9" s="1"/>
  <c r="J247" i="8"/>
  <c r="J246" i="9" s="1"/>
  <c r="J248" i="8"/>
  <c r="J247" i="9" s="1"/>
  <c r="J249" i="8"/>
  <c r="J248" i="9" s="1"/>
  <c r="J250" i="8"/>
  <c r="J249" i="9" s="1"/>
  <c r="J251" i="8"/>
  <c r="J250" i="9" s="1"/>
  <c r="J252" i="8"/>
  <c r="J251" i="9" s="1"/>
  <c r="J253" i="8"/>
  <c r="J252" i="9" s="1"/>
  <c r="J254" i="8"/>
  <c r="J253" i="9" s="1"/>
  <c r="J255" i="8"/>
  <c r="J254" i="9" s="1"/>
  <c r="J256" i="8"/>
  <c r="J255" i="9" s="1"/>
  <c r="J257" i="8"/>
  <c r="J256" i="9" s="1"/>
  <c r="J258" i="8"/>
  <c r="J257" i="9" s="1"/>
  <c r="J259" i="8"/>
  <c r="J258" i="9" s="1"/>
  <c r="J260" i="8"/>
  <c r="J259" i="9" s="1"/>
  <c r="J261" i="8"/>
  <c r="J260" i="9" s="1"/>
  <c r="J262" i="8"/>
  <c r="J261" i="9" s="1"/>
  <c r="J263" i="8"/>
  <c r="J262" i="9" s="1"/>
  <c r="J264" i="8"/>
  <c r="J263" i="9" s="1"/>
  <c r="J265" i="8"/>
  <c r="J264" i="9" s="1"/>
  <c r="J266" i="8"/>
  <c r="J265" i="9" s="1"/>
  <c r="J267" i="8"/>
  <c r="J266" i="9" s="1"/>
  <c r="J268" i="8"/>
  <c r="J267" i="9" s="1"/>
  <c r="J269" i="8"/>
  <c r="J268" i="9" s="1"/>
  <c r="J270" i="8"/>
  <c r="J269" i="9" s="1"/>
  <c r="J271" i="8"/>
  <c r="J270" i="9" s="1"/>
  <c r="J272" i="8"/>
  <c r="J271" i="9" s="1"/>
  <c r="J273" i="8"/>
  <c r="J272" i="9" s="1"/>
  <c r="J274" i="8"/>
  <c r="J273" i="9" s="1"/>
  <c r="J275" i="8"/>
  <c r="J274" i="9" s="1"/>
  <c r="J276" i="8"/>
  <c r="J275" i="9" s="1"/>
  <c r="J277" i="8"/>
  <c r="J276" i="9" s="1"/>
  <c r="J278" i="8"/>
  <c r="J277" i="9" s="1"/>
  <c r="J279" i="8"/>
  <c r="J278" i="9" s="1"/>
  <c r="J280" i="8"/>
  <c r="J279" i="9" s="1"/>
  <c r="J281" i="8"/>
  <c r="J280" i="9" s="1"/>
  <c r="J282" i="8"/>
  <c r="J281" i="9" s="1"/>
  <c r="J283" i="8"/>
  <c r="J282" i="9" s="1"/>
  <c r="J284" i="8"/>
  <c r="J283" i="9" s="1"/>
  <c r="J285" i="8"/>
  <c r="J284" i="9" s="1"/>
  <c r="J286" i="8"/>
  <c r="J285" i="9" s="1"/>
  <c r="J287" i="8"/>
  <c r="J286" i="9" s="1"/>
  <c r="J288" i="8"/>
  <c r="J287" i="9" s="1"/>
  <c r="J289" i="8"/>
  <c r="J288" i="9" s="1"/>
  <c r="J290" i="8"/>
  <c r="J289" i="9" s="1"/>
  <c r="J291" i="8"/>
  <c r="J290" i="9" s="1"/>
  <c r="J292" i="8"/>
  <c r="J291" i="9" s="1"/>
  <c r="J293" i="8"/>
  <c r="J292" i="9" s="1"/>
  <c r="J294" i="8"/>
  <c r="J293" i="9" s="1"/>
  <c r="J295" i="8"/>
  <c r="J294" i="9" s="1"/>
  <c r="J296" i="8"/>
  <c r="J295" i="9" s="1"/>
  <c r="J297" i="8"/>
  <c r="J296" i="9" s="1"/>
  <c r="J298" i="8"/>
  <c r="J297" i="9" s="1"/>
  <c r="J299" i="8"/>
  <c r="J298" i="9" s="1"/>
  <c r="J300" i="8"/>
  <c r="J299" i="9" s="1"/>
  <c r="J301" i="8"/>
  <c r="J300" i="9" s="1"/>
  <c r="J302" i="8"/>
  <c r="J301" i="9" s="1"/>
  <c r="J303" i="8"/>
  <c r="J302" i="9" s="1"/>
  <c r="J304" i="8"/>
  <c r="J303" i="9" s="1"/>
  <c r="J305" i="8"/>
  <c r="J304" i="9" s="1"/>
  <c r="J306" i="8"/>
  <c r="J305" i="9" s="1"/>
  <c r="J307" i="8"/>
  <c r="J306" i="9" s="1"/>
  <c r="J308" i="8"/>
  <c r="J307" i="9" s="1"/>
  <c r="J309" i="8"/>
  <c r="J308" i="9" s="1"/>
  <c r="J310" i="8"/>
  <c r="J309" i="9" s="1"/>
  <c r="J311" i="8"/>
  <c r="J312" i="8"/>
  <c r="J311" i="9" s="1"/>
  <c r="J313" i="8"/>
  <c r="J312" i="9" s="1"/>
  <c r="J314" i="8"/>
  <c r="J313" i="9" s="1"/>
  <c r="J315" i="8"/>
  <c r="J314" i="9" s="1"/>
  <c r="J316" i="8"/>
  <c r="J315" i="9" s="1"/>
  <c r="J317" i="8"/>
  <c r="J316" i="9" s="1"/>
  <c r="J318" i="8"/>
  <c r="J317" i="9" s="1"/>
  <c r="J319" i="8"/>
  <c r="J318" i="9" s="1"/>
  <c r="J320" i="8"/>
  <c r="J321" i="8"/>
  <c r="J320" i="9" s="1"/>
  <c r="J322" i="8"/>
  <c r="J321" i="9" s="1"/>
  <c r="J323" i="8"/>
  <c r="J322" i="9" s="1"/>
  <c r="J324" i="8"/>
  <c r="J323" i="9" s="1"/>
  <c r="J325" i="8"/>
  <c r="J324" i="9" s="1"/>
  <c r="J326" i="8"/>
  <c r="J325" i="9" s="1"/>
  <c r="J327" i="8"/>
  <c r="J326" i="9" s="1"/>
  <c r="J328" i="8"/>
  <c r="J327" i="9" s="1"/>
  <c r="J329" i="8"/>
  <c r="J328" i="9" s="1"/>
  <c r="J330" i="8"/>
  <c r="J329" i="9" s="1"/>
  <c r="J331" i="8"/>
  <c r="J330" i="9" s="1"/>
  <c r="J332" i="8"/>
  <c r="J331" i="9" s="1"/>
  <c r="J333" i="8"/>
  <c r="J332" i="9" s="1"/>
  <c r="J334" i="8"/>
  <c r="J333" i="9" s="1"/>
  <c r="J335" i="8"/>
  <c r="J334" i="9" s="1"/>
  <c r="J336" i="8"/>
  <c r="J335" i="9" s="1"/>
  <c r="J337" i="8"/>
  <c r="J336" i="9" s="1"/>
  <c r="J338" i="8"/>
  <c r="J337" i="9" s="1"/>
  <c r="J339" i="8"/>
  <c r="J338" i="9" s="1"/>
  <c r="J340" i="8"/>
  <c r="J339" i="9" s="1"/>
  <c r="J341" i="8"/>
  <c r="J340" i="9" s="1"/>
  <c r="J342" i="8"/>
  <c r="J341" i="9" s="1"/>
  <c r="J343" i="8"/>
  <c r="J342" i="9" s="1"/>
  <c r="J344" i="8"/>
  <c r="J343" i="9" s="1"/>
  <c r="J345" i="8"/>
  <c r="J344" i="9" s="1"/>
  <c r="J346" i="8"/>
  <c r="J345" i="9" s="1"/>
  <c r="J347" i="8"/>
  <c r="J346" i="9" s="1"/>
  <c r="J348" i="8"/>
  <c r="J347" i="9" s="1"/>
  <c r="J349" i="8"/>
  <c r="J348" i="9" s="1"/>
  <c r="J350" i="8"/>
  <c r="J349" i="9" s="1"/>
  <c r="J351" i="8"/>
  <c r="J350" i="9" s="1"/>
  <c r="J352" i="8"/>
  <c r="J351" i="9" s="1"/>
  <c r="J353" i="8"/>
  <c r="J352" i="9" s="1"/>
  <c r="J354" i="8"/>
  <c r="J353" i="9" s="1"/>
  <c r="J355" i="8"/>
  <c r="J354" i="9" s="1"/>
  <c r="J356" i="8"/>
  <c r="J355" i="9" s="1"/>
  <c r="J357" i="8"/>
  <c r="J356" i="9" s="1"/>
  <c r="T5" i="5"/>
  <c r="A3" i="5"/>
  <c r="A4" i="5"/>
  <c r="A5" i="5"/>
  <c r="A6" i="5"/>
  <c r="A7" i="5"/>
  <c r="A8" i="5"/>
  <c r="A9" i="5"/>
  <c r="L5" i="5" s="1"/>
  <c r="A10" i="5"/>
  <c r="L6" i="5" s="1"/>
  <c r="A11" i="5"/>
  <c r="L7" i="5" s="1"/>
  <c r="A12" i="5"/>
  <c r="A13" i="5"/>
  <c r="A14" i="5"/>
  <c r="L9" i="5" s="1"/>
  <c r="A15" i="5"/>
  <c r="L10" i="5" s="1"/>
  <c r="A16" i="5"/>
  <c r="L11" i="5" s="1"/>
  <c r="A17" i="5"/>
  <c r="L12" i="5" s="1"/>
  <c r="G14" i="11" s="1"/>
  <c r="A18" i="5"/>
  <c r="A19" i="5"/>
  <c r="A20" i="5"/>
  <c r="A21" i="5"/>
  <c r="A22" i="5"/>
  <c r="A23" i="5"/>
  <c r="A24" i="5"/>
  <c r="A25" i="5"/>
  <c r="A26" i="5"/>
  <c r="A27" i="5"/>
  <c r="A28" i="5"/>
  <c r="L16" i="5" s="1"/>
  <c r="A29" i="5"/>
  <c r="A30" i="5"/>
  <c r="A31" i="5"/>
  <c r="A32" i="5"/>
  <c r="A33" i="5"/>
  <c r="A34" i="5"/>
  <c r="A35" i="5"/>
  <c r="A36" i="5"/>
  <c r="A37" i="5"/>
  <c r="A38" i="5"/>
  <c r="A39" i="5"/>
  <c r="A40" i="5"/>
  <c r="A41" i="5"/>
  <c r="A42" i="5"/>
  <c r="A43" i="5"/>
  <c r="A44" i="5"/>
  <c r="A45" i="5"/>
  <c r="A46" i="5"/>
  <c r="A47" i="5"/>
  <c r="A48" i="5"/>
  <c r="L24" i="5" s="1"/>
  <c r="A49" i="5"/>
  <c r="A50" i="5"/>
  <c r="A51" i="5"/>
  <c r="A52" i="5"/>
  <c r="A53" i="5"/>
  <c r="A54" i="5"/>
  <c r="L27" i="5" s="1"/>
  <c r="A55" i="5"/>
  <c r="A56" i="5"/>
  <c r="A57" i="5"/>
  <c r="L29" i="5" s="1"/>
  <c r="A58" i="5"/>
  <c r="L30" i="5" s="1"/>
  <c r="A59" i="5"/>
  <c r="L31" i="5" s="1"/>
  <c r="A60" i="5"/>
  <c r="A61" i="5"/>
  <c r="A62" i="5"/>
  <c r="A63" i="5"/>
  <c r="A64" i="5"/>
  <c r="A65" i="5"/>
  <c r="A66" i="5"/>
  <c r="L34" i="5" s="1"/>
  <c r="G36" i="11" s="1"/>
  <c r="A67" i="5"/>
  <c r="A68" i="5"/>
  <c r="A69" i="5"/>
  <c r="A70" i="5"/>
  <c r="A71" i="5"/>
  <c r="L37" i="5" s="1"/>
  <c r="A72" i="5"/>
  <c r="A73" i="5"/>
  <c r="A74" i="5"/>
  <c r="A75" i="5"/>
  <c r="A76" i="5"/>
  <c r="A77" i="5"/>
  <c r="A78" i="5"/>
  <c r="A79" i="5"/>
  <c r="A80" i="5"/>
  <c r="A81" i="5"/>
  <c r="L40" i="5" s="1"/>
  <c r="A82" i="5"/>
  <c r="A83" i="5"/>
  <c r="A84" i="5"/>
  <c r="A85" i="5"/>
  <c r="A86" i="5"/>
  <c r="L43" i="5" s="1"/>
  <c r="A87" i="5"/>
  <c r="A88" i="5"/>
  <c r="A89" i="5"/>
  <c r="A90" i="5"/>
  <c r="A91" i="5"/>
  <c r="A92" i="5"/>
  <c r="A93" i="5"/>
  <c r="A94" i="5"/>
  <c r="A95" i="5"/>
  <c r="A96" i="5"/>
  <c r="A97" i="5"/>
  <c r="A98" i="5"/>
  <c r="L47" i="5" s="1"/>
  <c r="A99" i="5"/>
  <c r="A100" i="5"/>
  <c r="A101" i="5"/>
  <c r="A102" i="5"/>
  <c r="A103" i="5"/>
  <c r="A104" i="5"/>
  <c r="A105" i="5"/>
  <c r="L50" i="5" s="1"/>
  <c r="A106" i="5"/>
  <c r="L51" i="5" s="1"/>
  <c r="A107" i="5"/>
  <c r="A108" i="5"/>
  <c r="A109" i="5"/>
  <c r="A110" i="5"/>
  <c r="A111" i="5"/>
  <c r="A112" i="5"/>
  <c r="A113" i="5"/>
  <c r="A114" i="5"/>
  <c r="A115" i="5"/>
  <c r="A116" i="5"/>
  <c r="A117" i="5"/>
  <c r="A118" i="5"/>
  <c r="L55" i="5" s="1"/>
  <c r="A119" i="5"/>
  <c r="A120" i="5"/>
  <c r="A121" i="5"/>
  <c r="A122" i="5"/>
  <c r="A123" i="5"/>
  <c r="A124" i="5"/>
  <c r="A125" i="5"/>
  <c r="A126" i="5"/>
  <c r="A127" i="5"/>
  <c r="A128" i="5"/>
  <c r="A129" i="5"/>
  <c r="A130" i="5"/>
  <c r="A131" i="5"/>
  <c r="A132" i="5"/>
  <c r="A133" i="5"/>
  <c r="A134" i="5"/>
  <c r="A135" i="5"/>
  <c r="A136" i="5"/>
  <c r="A137" i="5"/>
  <c r="A138" i="5"/>
  <c r="A139" i="5"/>
  <c r="A140" i="5"/>
  <c r="A141" i="5"/>
  <c r="A142" i="5"/>
  <c r="L63" i="5" s="1"/>
  <c r="A143" i="5"/>
  <c r="A144" i="5"/>
  <c r="A145" i="5"/>
  <c r="A146" i="5"/>
  <c r="A147" i="5"/>
  <c r="A148" i="5"/>
  <c r="A149" i="5"/>
  <c r="A150" i="5"/>
  <c r="A151" i="5"/>
  <c r="A152"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86" i="5"/>
  <c r="A187" i="5"/>
  <c r="A188" i="5"/>
  <c r="A189" i="5"/>
  <c r="A190" i="5"/>
  <c r="A191" i="5"/>
  <c r="A192" i="5"/>
  <c r="A193" i="5"/>
  <c r="L78" i="5" s="1"/>
  <c r="A194" i="5"/>
  <c r="A195" i="5"/>
  <c r="A196" i="5"/>
  <c r="A197" i="5"/>
  <c r="A198" i="5"/>
  <c r="A199" i="5"/>
  <c r="A200" i="5"/>
  <c r="A201" i="5"/>
  <c r="A202" i="5"/>
  <c r="A203" i="5"/>
  <c r="A204" i="5"/>
  <c r="L82" i="5" s="1"/>
  <c r="A205" i="5"/>
  <c r="A206" i="5"/>
  <c r="A207" i="5"/>
  <c r="A208" i="5"/>
  <c r="A209" i="5"/>
  <c r="L84" i="5" s="1"/>
  <c r="A210" i="5"/>
  <c r="L85" i="5" s="1"/>
  <c r="A211" i="5"/>
  <c r="A212" i="5"/>
  <c r="A213" i="5"/>
  <c r="A214" i="5"/>
  <c r="A215" i="5"/>
  <c r="L87" i="5" s="1"/>
  <c r="A216" i="5"/>
  <c r="L88" i="5" s="1"/>
  <c r="A217" i="5"/>
  <c r="L89" i="5" s="1"/>
  <c r="A218" i="5"/>
  <c r="A219" i="5"/>
  <c r="A220" i="5"/>
  <c r="A221" i="5"/>
  <c r="A222" i="5"/>
  <c r="A223" i="5"/>
  <c r="A224" i="5"/>
  <c r="A225" i="5"/>
  <c r="A226" i="5"/>
  <c r="A227" i="5"/>
  <c r="A228" i="5"/>
  <c r="A229" i="5"/>
  <c r="L95" i="5" s="1"/>
  <c r="A230" i="5"/>
  <c r="L96" i="5" s="1"/>
  <c r="A231" i="5"/>
  <c r="A232" i="5"/>
  <c r="A233" i="5"/>
  <c r="A234" i="5"/>
  <c r="A235" i="5"/>
  <c r="A236" i="5"/>
  <c r="A237" i="5"/>
  <c r="A238" i="5"/>
  <c r="A239" i="5"/>
  <c r="A240" i="5"/>
  <c r="L101" i="5" s="1"/>
  <c r="E103" i="11" s="1"/>
  <c r="A241" i="5"/>
  <c r="A242" i="5"/>
  <c r="A243" i="5"/>
  <c r="A244" i="5"/>
  <c r="A245" i="5"/>
  <c r="A246" i="5"/>
  <c r="A247" i="5"/>
  <c r="A248" i="5"/>
  <c r="A249" i="5"/>
  <c r="A250" i="5"/>
  <c r="A251" i="5"/>
  <c r="A252" i="5"/>
  <c r="A253" i="5"/>
  <c r="L105" i="5" s="1"/>
  <c r="A254" i="5"/>
  <c r="A255" i="5"/>
  <c r="A256" i="5"/>
  <c r="L107" i="5" s="1"/>
  <c r="A257" i="5"/>
  <c r="L108" i="5" s="1"/>
  <c r="A258" i="5"/>
  <c r="L109" i="5" s="1"/>
  <c r="A259" i="5"/>
  <c r="L110" i="5" s="1"/>
  <c r="A260" i="5"/>
  <c r="A261" i="5"/>
  <c r="A262" i="5"/>
  <c r="L112" i="5" s="1"/>
  <c r="A263" i="5"/>
  <c r="L113" i="5" s="1"/>
  <c r="A264" i="5"/>
  <c r="L114" i="5" s="1"/>
  <c r="A265" i="5"/>
  <c r="A266" i="5"/>
  <c r="A267" i="5"/>
  <c r="A268" i="5"/>
  <c r="A269" i="5"/>
  <c r="A270" i="5"/>
  <c r="A271" i="5"/>
  <c r="A272" i="5"/>
  <c r="A273" i="5"/>
  <c r="A274" i="5"/>
  <c r="A275" i="5"/>
  <c r="A276" i="5"/>
  <c r="A277" i="5"/>
  <c r="A278" i="5"/>
  <c r="L120" i="5" s="1"/>
  <c r="A279" i="5"/>
  <c r="A280" i="5"/>
  <c r="A281" i="5"/>
  <c r="A282" i="5"/>
  <c r="A283" i="5"/>
  <c r="A284" i="5"/>
  <c r="A285" i="5"/>
  <c r="A286" i="5"/>
  <c r="A287" i="5"/>
  <c r="A288" i="5"/>
  <c r="A289" i="5"/>
  <c r="A290" i="5"/>
  <c r="A291" i="5"/>
  <c r="A292" i="5"/>
  <c r="A293" i="5"/>
  <c r="A294" i="5"/>
  <c r="A295" i="5"/>
  <c r="A296" i="5"/>
  <c r="A297" i="5"/>
  <c r="A298" i="5"/>
  <c r="A299" i="5"/>
  <c r="A300" i="5"/>
  <c r="A301" i="5"/>
  <c r="A302" i="5"/>
  <c r="A303" i="5"/>
  <c r="A304" i="5"/>
  <c r="L128" i="5" s="1"/>
  <c r="A305" i="5"/>
  <c r="A306" i="5"/>
  <c r="A307" i="5"/>
  <c r="A308" i="5"/>
  <c r="A309" i="5"/>
  <c r="A310" i="5"/>
  <c r="A311" i="5"/>
  <c r="A312" i="5"/>
  <c r="A313" i="5"/>
  <c r="A314" i="5"/>
  <c r="A315" i="5"/>
  <c r="A316" i="5"/>
  <c r="A317" i="5"/>
  <c r="A318" i="5"/>
  <c r="A319" i="5"/>
  <c r="A320" i="5"/>
  <c r="A321" i="5"/>
  <c r="A322" i="5"/>
  <c r="A323" i="5"/>
  <c r="A324" i="5"/>
  <c r="L133" i="5" s="1"/>
  <c r="A325" i="5"/>
  <c r="L134" i="5" s="1"/>
  <c r="A326" i="5"/>
  <c r="L135" i="5" s="1"/>
  <c r="A327" i="5"/>
  <c r="L136" i="5" s="1"/>
  <c r="A328" i="5"/>
  <c r="A329" i="5"/>
  <c r="A330" i="5"/>
  <c r="A331" i="5"/>
  <c r="A332" i="5"/>
  <c r="A333" i="5"/>
  <c r="A334" i="5"/>
  <c r="A335" i="5"/>
  <c r="A336" i="5"/>
  <c r="A337" i="5"/>
  <c r="A338" i="5"/>
  <c r="A339" i="5"/>
  <c r="A340" i="5"/>
  <c r="A341" i="5"/>
  <c r="A342" i="5"/>
  <c r="A343" i="5"/>
  <c r="A344" i="5"/>
  <c r="A345" i="5"/>
  <c r="A346" i="5"/>
  <c r="A347" i="5"/>
  <c r="A348" i="5"/>
  <c r="A349" i="5"/>
  <c r="L146" i="5" s="1"/>
  <c r="A350" i="5"/>
  <c r="A351" i="5"/>
  <c r="A352" i="5"/>
  <c r="A353" i="5"/>
  <c r="A354" i="5"/>
  <c r="A355" i="5"/>
  <c r="A356" i="5"/>
  <c r="A2" i="5"/>
  <c r="J319" i="9" l="1"/>
  <c r="J310" i="9"/>
  <c r="AT5" i="5" a="1"/>
  <c r="AT5" i="5" s="1"/>
  <c r="L148" i="5"/>
  <c r="L3" i="5"/>
  <c r="F5" i="11" s="1"/>
  <c r="AT10" i="5" a="1"/>
  <c r="AT10" i="5" s="1"/>
  <c r="AG4" i="5"/>
  <c r="AT20" i="5" a="1"/>
  <c r="AT20" i="5" s="1"/>
  <c r="AU20" i="5" s="1"/>
  <c r="AT15" i="5" a="1"/>
  <c r="AT15" i="5" s="1"/>
  <c r="AU15" i="5" s="1"/>
  <c r="L141" i="5"/>
  <c r="G143" i="11" s="1"/>
  <c r="L138" i="5"/>
  <c r="G140" i="11" s="1"/>
  <c r="L132" i="5"/>
  <c r="G134" i="11" s="1"/>
  <c r="L118" i="5"/>
  <c r="F120" i="11" s="1"/>
  <c r="L81" i="5"/>
  <c r="G83" i="11" s="1"/>
  <c r="L79" i="5"/>
  <c r="E81" i="11" s="1"/>
  <c r="L61" i="5"/>
  <c r="F63" i="11" s="1"/>
  <c r="L59" i="5"/>
  <c r="F61" i="11" s="1"/>
  <c r="L94" i="5"/>
  <c r="E96" i="11" s="1"/>
  <c r="L90" i="5"/>
  <c r="F92" i="11" s="1"/>
  <c r="L91" i="5"/>
  <c r="F93" i="11" s="1"/>
  <c r="L2" i="5"/>
  <c r="F4" i="11" s="1"/>
  <c r="L45" i="5"/>
  <c r="F47" i="11" s="1"/>
  <c r="L41" i="5"/>
  <c r="F43" i="11" s="1"/>
  <c r="L73" i="5"/>
  <c r="G75" i="11" s="1"/>
  <c r="AG10" i="5"/>
  <c r="AG12" i="5"/>
  <c r="AG11" i="5"/>
  <c r="AG9" i="5"/>
  <c r="T4" i="5"/>
  <c r="T2" i="5"/>
  <c r="F87" i="11"/>
  <c r="E87" i="11"/>
  <c r="G87" i="11"/>
  <c r="E49" i="11"/>
  <c r="G49" i="11"/>
  <c r="F49" i="11"/>
  <c r="G32" i="11"/>
  <c r="E32" i="11"/>
  <c r="F32" i="11"/>
  <c r="E8" i="11"/>
  <c r="G8" i="11"/>
  <c r="F8" i="11"/>
  <c r="G80" i="11"/>
  <c r="E80" i="11"/>
  <c r="F80" i="11"/>
  <c r="G52" i="11"/>
  <c r="F52" i="11"/>
  <c r="E52" i="11"/>
  <c r="G42" i="11"/>
  <c r="F42" i="11"/>
  <c r="E42" i="11"/>
  <c r="G31" i="11"/>
  <c r="E31" i="11"/>
  <c r="F31" i="11"/>
  <c r="G7" i="11"/>
  <c r="F7" i="11"/>
  <c r="G150" i="11"/>
  <c r="F150" i="11"/>
  <c r="G110" i="11"/>
  <c r="E110" i="11"/>
  <c r="F110" i="11"/>
  <c r="G116" i="11"/>
  <c r="F116" i="11"/>
  <c r="G109" i="11"/>
  <c r="E109" i="11"/>
  <c r="F109" i="11"/>
  <c r="G90" i="11"/>
  <c r="F90" i="11"/>
  <c r="E90" i="11"/>
  <c r="G26" i="11"/>
  <c r="F26" i="11"/>
  <c r="G13" i="11"/>
  <c r="E13" i="11"/>
  <c r="F13" i="11"/>
  <c r="G91" i="11"/>
  <c r="F91" i="11"/>
  <c r="E91" i="11"/>
  <c r="F138" i="11"/>
  <c r="G138" i="11"/>
  <c r="E138" i="11"/>
  <c r="F115" i="11"/>
  <c r="G115" i="11"/>
  <c r="E115" i="11"/>
  <c r="G89" i="11"/>
  <c r="F89" i="11"/>
  <c r="E89" i="11"/>
  <c r="F39" i="11"/>
  <c r="G39" i="11"/>
  <c r="F12" i="11"/>
  <c r="G12" i="11"/>
  <c r="E12" i="11"/>
  <c r="F86" i="11"/>
  <c r="G86" i="11"/>
  <c r="F114" i="11"/>
  <c r="G114" i="11"/>
  <c r="E114" i="11"/>
  <c r="E57" i="11"/>
  <c r="G57" i="11"/>
  <c r="F57" i="11"/>
  <c r="F45" i="11"/>
  <c r="E45" i="11"/>
  <c r="G45" i="11"/>
  <c r="F29" i="11"/>
  <c r="G29" i="11"/>
  <c r="G11" i="11"/>
  <c r="F11" i="11"/>
  <c r="E111" i="11"/>
  <c r="F111" i="11"/>
  <c r="G111" i="11"/>
  <c r="F122" i="11"/>
  <c r="E122" i="11"/>
  <c r="G122" i="11"/>
  <c r="F148" i="11"/>
  <c r="E148" i="11"/>
  <c r="G148" i="11"/>
  <c r="F136" i="11"/>
  <c r="G136" i="11"/>
  <c r="F107" i="11"/>
  <c r="G107" i="11"/>
  <c r="F97" i="11"/>
  <c r="E97" i="11"/>
  <c r="G97" i="11"/>
  <c r="G5" i="11"/>
  <c r="F53" i="11"/>
  <c r="E53" i="11"/>
  <c r="G53" i="11"/>
  <c r="F137" i="11"/>
  <c r="G137" i="11"/>
  <c r="E137" i="11"/>
  <c r="G65" i="11"/>
  <c r="E65" i="11"/>
  <c r="F65" i="11"/>
  <c r="G135" i="11"/>
  <c r="E135" i="11"/>
  <c r="F135" i="11"/>
  <c r="G84" i="11"/>
  <c r="E84" i="11"/>
  <c r="F84" i="11"/>
  <c r="G18" i="11"/>
  <c r="F18" i="11"/>
  <c r="F130" i="11"/>
  <c r="G130" i="11"/>
  <c r="E98" i="11"/>
  <c r="G98" i="11"/>
  <c r="F98" i="11"/>
  <c r="F112" i="11"/>
  <c r="G112" i="11"/>
  <c r="E112" i="11"/>
  <c r="G33" i="11"/>
  <c r="E33" i="11"/>
  <c r="F33" i="11"/>
  <c r="G9" i="11"/>
  <c r="F9" i="11"/>
  <c r="L97" i="5"/>
  <c r="L77" i="5"/>
  <c r="L74" i="5"/>
  <c r="L66" i="5"/>
  <c r="L44" i="5"/>
  <c r="E46" i="11" s="1"/>
  <c r="L28" i="5"/>
  <c r="L14" i="5"/>
  <c r="L4" i="5"/>
  <c r="L130" i="5"/>
  <c r="L122" i="5"/>
  <c r="L119" i="5"/>
  <c r="L142" i="5"/>
  <c r="L139" i="5"/>
  <c r="L39" i="5"/>
  <c r="L21" i="5"/>
  <c r="L18" i="5"/>
  <c r="L80" i="5"/>
  <c r="L111" i="5"/>
  <c r="L103" i="5"/>
  <c r="E105" i="11" s="1"/>
  <c r="L76" i="5"/>
  <c r="L62" i="5"/>
  <c r="L42" i="5"/>
  <c r="L32" i="5"/>
  <c r="L26" i="5"/>
  <c r="L22" i="5"/>
  <c r="L13" i="5"/>
  <c r="L144" i="5"/>
  <c r="L137" i="5"/>
  <c r="L127" i="5"/>
  <c r="L8" i="5"/>
  <c r="L72" i="5"/>
  <c r="L149" i="5"/>
  <c r="G151" i="11" s="1"/>
  <c r="L145" i="5"/>
  <c r="L129" i="5"/>
  <c r="L125" i="5"/>
  <c r="L121" i="5"/>
  <c r="L99" i="5"/>
  <c r="L86" i="5"/>
  <c r="L68" i="5"/>
  <c r="L65" i="5"/>
  <c r="L54" i="5"/>
  <c r="L52" i="5"/>
  <c r="L48" i="5"/>
  <c r="L35" i="5"/>
  <c r="L102" i="5"/>
  <c r="L98" i="5"/>
  <c r="L71" i="5"/>
  <c r="L25" i="5"/>
  <c r="L15" i="5"/>
  <c r="L115" i="5"/>
  <c r="L75" i="5"/>
  <c r="L67" i="5"/>
  <c r="L53" i="5"/>
  <c r="L124" i="5"/>
  <c r="L117" i="5"/>
  <c r="L93" i="5"/>
  <c r="G95" i="11" s="1"/>
  <c r="L70" i="5"/>
  <c r="L58" i="5"/>
  <c r="L38" i="5"/>
  <c r="L20" i="5"/>
  <c r="L64" i="5"/>
  <c r="L56" i="5"/>
  <c r="L147" i="5"/>
  <c r="L143" i="5"/>
  <c r="L140" i="5"/>
  <c r="L116" i="5"/>
  <c r="L49" i="5"/>
  <c r="L46" i="5"/>
  <c r="L33" i="5"/>
  <c r="L23" i="5"/>
  <c r="L126" i="5"/>
  <c r="G128" i="11" s="1"/>
  <c r="L104" i="5"/>
  <c r="L131" i="5"/>
  <c r="L123" i="5"/>
  <c r="L106" i="5"/>
  <c r="L92" i="5"/>
  <c r="L100" i="5"/>
  <c r="L83" i="5"/>
  <c r="G85" i="11" s="1"/>
  <c r="L69" i="5"/>
  <c r="L60" i="5"/>
  <c r="L57" i="5"/>
  <c r="L36" i="5"/>
  <c r="L19" i="5"/>
  <c r="L17" i="5"/>
  <c r="E134" i="11" l="1"/>
  <c r="AT3" i="5" a="1"/>
  <c r="AT3" i="5" s="1"/>
  <c r="AU3" i="5" s="1"/>
  <c r="AT8" i="5" a="1"/>
  <c r="AT8" i="5" s="1"/>
  <c r="AU8" i="5" s="1"/>
  <c r="AT13" i="5" a="1"/>
  <c r="AT13" i="5" s="1"/>
  <c r="AU13" i="5" s="1"/>
  <c r="AT18" i="5" a="1"/>
  <c r="AT18" i="5" s="1"/>
  <c r="AU18" i="5" s="1"/>
  <c r="F134" i="11"/>
  <c r="AU5" i="5"/>
  <c r="G120" i="11"/>
  <c r="E83" i="11"/>
  <c r="G92" i="11"/>
  <c r="F140" i="11"/>
  <c r="F96" i="11"/>
  <c r="E92" i="11"/>
  <c r="E140" i="11"/>
  <c r="F143" i="11"/>
  <c r="AU10" i="5"/>
  <c r="F81" i="11"/>
  <c r="E63" i="11"/>
  <c r="G81" i="11"/>
  <c r="G93" i="11"/>
  <c r="F83" i="11"/>
  <c r="G63" i="11"/>
  <c r="F75" i="11"/>
  <c r="E61" i="11"/>
  <c r="G43" i="11"/>
  <c r="E75" i="11"/>
  <c r="G61" i="11"/>
  <c r="G96" i="11"/>
  <c r="G47" i="11"/>
  <c r="E93" i="11"/>
  <c r="E4" i="11"/>
  <c r="D4" i="11"/>
  <c r="G4" i="11"/>
  <c r="G125" i="11"/>
  <c r="E125" i="11"/>
  <c r="F125" i="11"/>
  <c r="G118" i="11"/>
  <c r="E118" i="11"/>
  <c r="F118" i="11"/>
  <c r="G60" i="11"/>
  <c r="E60" i="11"/>
  <c r="F60" i="11"/>
  <c r="D60" i="11"/>
  <c r="G117" i="11"/>
  <c r="F117" i="11"/>
  <c r="F54" i="11"/>
  <c r="G54" i="11"/>
  <c r="F131" i="11"/>
  <c r="G131" i="11"/>
  <c r="G15" i="11"/>
  <c r="F15" i="11"/>
  <c r="F113" i="11"/>
  <c r="G113" i="11"/>
  <c r="E113" i="11"/>
  <c r="F124" i="11"/>
  <c r="G124" i="11"/>
  <c r="E124" i="11"/>
  <c r="F79" i="11"/>
  <c r="E79" i="11"/>
  <c r="G79" i="11"/>
  <c r="E133" i="11"/>
  <c r="G133" i="11"/>
  <c r="F133" i="11"/>
  <c r="G142" i="11"/>
  <c r="E142" i="11"/>
  <c r="F142" i="11"/>
  <c r="G72" i="11"/>
  <c r="F72" i="11"/>
  <c r="E72" i="11"/>
  <c r="G17" i="11"/>
  <c r="F17" i="11"/>
  <c r="E17" i="11"/>
  <c r="E56" i="11"/>
  <c r="F56" i="11"/>
  <c r="G56" i="11"/>
  <c r="F147" i="11"/>
  <c r="G147" i="11"/>
  <c r="G24" i="11"/>
  <c r="F24" i="11"/>
  <c r="E24" i="11"/>
  <c r="G82" i="11"/>
  <c r="E82" i="11"/>
  <c r="F82" i="11"/>
  <c r="F132" i="11"/>
  <c r="G132" i="11"/>
  <c r="G99" i="11"/>
  <c r="E99" i="11"/>
  <c r="F99" i="11"/>
  <c r="F62" i="11"/>
  <c r="G62" i="11"/>
  <c r="E62" i="11"/>
  <c r="F106" i="11"/>
  <c r="G106" i="11"/>
  <c r="F145" i="11"/>
  <c r="G145" i="11"/>
  <c r="G27" i="11"/>
  <c r="F27" i="11"/>
  <c r="E27" i="11"/>
  <c r="G67" i="11"/>
  <c r="E67" i="11"/>
  <c r="F67" i="11"/>
  <c r="F28" i="11"/>
  <c r="G28" i="11"/>
  <c r="F20" i="11"/>
  <c r="E20" i="11"/>
  <c r="G20" i="11"/>
  <c r="E6" i="11"/>
  <c r="G6" i="11"/>
  <c r="F6" i="11"/>
  <c r="F71" i="11"/>
  <c r="G71" i="11"/>
  <c r="E71" i="11"/>
  <c r="E149" i="11"/>
  <c r="G149" i="11"/>
  <c r="F149" i="11"/>
  <c r="E119" i="11"/>
  <c r="F119" i="11"/>
  <c r="G119" i="11"/>
  <c r="G73" i="11"/>
  <c r="E73" i="11"/>
  <c r="F73" i="11"/>
  <c r="F70" i="11"/>
  <c r="G70" i="11"/>
  <c r="E70" i="11"/>
  <c r="G74" i="11"/>
  <c r="E74" i="11"/>
  <c r="F74" i="11"/>
  <c r="G34" i="11"/>
  <c r="E34" i="11"/>
  <c r="F34" i="11"/>
  <c r="E23" i="11"/>
  <c r="G23" i="11"/>
  <c r="F23" i="11"/>
  <c r="G16" i="11"/>
  <c r="F16" i="11"/>
  <c r="G59" i="11"/>
  <c r="F59" i="11"/>
  <c r="G25" i="11"/>
  <c r="F25" i="11"/>
  <c r="E25" i="11"/>
  <c r="E58" i="11"/>
  <c r="G58" i="11"/>
  <c r="F58" i="11"/>
  <c r="G126" i="11"/>
  <c r="E126" i="11"/>
  <c r="F126" i="11"/>
  <c r="G100" i="11"/>
  <c r="F100" i="11"/>
  <c r="F88" i="11"/>
  <c r="E88" i="11"/>
  <c r="G88" i="11"/>
  <c r="E10" i="11"/>
  <c r="G10" i="11"/>
  <c r="F10" i="11"/>
  <c r="F44" i="11"/>
  <c r="E44" i="11"/>
  <c r="G44" i="11"/>
  <c r="G41" i="11"/>
  <c r="F41" i="11"/>
  <c r="E41" i="11"/>
  <c r="G30" i="11"/>
  <c r="F30" i="11"/>
  <c r="F38" i="11"/>
  <c r="G38" i="11"/>
  <c r="E38" i="11"/>
  <c r="F102" i="11"/>
  <c r="E102" i="11"/>
  <c r="G102" i="11"/>
  <c r="G35" i="11"/>
  <c r="F35" i="11"/>
  <c r="G66" i="11"/>
  <c r="F66" i="11"/>
  <c r="F55" i="11"/>
  <c r="G55" i="11"/>
  <c r="F104" i="11"/>
  <c r="G104" i="11"/>
  <c r="F101" i="11"/>
  <c r="D101" i="11"/>
  <c r="G101" i="11"/>
  <c r="E101" i="11"/>
  <c r="F129" i="11"/>
  <c r="G129" i="11"/>
  <c r="F64" i="11"/>
  <c r="G64" i="11"/>
  <c r="E64" i="11"/>
  <c r="G141" i="11"/>
  <c r="E141" i="11"/>
  <c r="F141" i="11"/>
  <c r="G19" i="11"/>
  <c r="F19" i="11"/>
  <c r="E19" i="11"/>
  <c r="F94" i="11"/>
  <c r="G94" i="11"/>
  <c r="F48" i="11"/>
  <c r="G48" i="11"/>
  <c r="E22" i="11"/>
  <c r="F22" i="11"/>
  <c r="G22" i="11"/>
  <c r="E69" i="11"/>
  <c r="F69" i="11"/>
  <c r="G69" i="11"/>
  <c r="E37" i="11"/>
  <c r="F37" i="11"/>
  <c r="G37" i="11"/>
  <c r="F123" i="11"/>
  <c r="G123" i="11"/>
  <c r="E123" i="11"/>
  <c r="F139" i="11"/>
  <c r="G139" i="11"/>
  <c r="E78" i="11"/>
  <c r="F78" i="11"/>
  <c r="G78" i="11"/>
  <c r="F144" i="11"/>
  <c r="G144" i="11"/>
  <c r="G68" i="11"/>
  <c r="E68" i="11"/>
  <c r="F68" i="11"/>
  <c r="F21" i="11"/>
  <c r="E21" i="11"/>
  <c r="G21" i="11"/>
  <c r="F108" i="11"/>
  <c r="G108" i="11"/>
  <c r="E108" i="11"/>
  <c r="G51" i="11"/>
  <c r="F51" i="11"/>
  <c r="E51" i="11"/>
  <c r="G40" i="11"/>
  <c r="E40" i="11"/>
  <c r="F40" i="11"/>
  <c r="E77" i="11"/>
  <c r="G77" i="11"/>
  <c r="F77" i="11"/>
  <c r="G50" i="11"/>
  <c r="F50" i="11"/>
  <c r="E50" i="11"/>
  <c r="E127" i="11"/>
  <c r="F127" i="11"/>
  <c r="E146" i="11"/>
  <c r="F146" i="11"/>
  <c r="G146" i="11"/>
  <c r="E121" i="11"/>
  <c r="F121" i="11"/>
  <c r="G121" i="11"/>
  <c r="G76" i="11"/>
  <c r="F76" i="11"/>
  <c r="W4" i="9" l="1"/>
  <c r="W5" i="9"/>
  <c r="W6" i="9"/>
  <c r="W8" i="9"/>
  <c r="W9" i="9"/>
  <c r="W10" i="9"/>
  <c r="W11" i="9"/>
  <c r="W12" i="9"/>
  <c r="W13" i="9"/>
  <c r="W14" i="9"/>
  <c r="W15" i="9"/>
  <c r="W16" i="9"/>
  <c r="W17" i="9"/>
  <c r="W18" i="9"/>
  <c r="W19" i="9"/>
  <c r="W20" i="9"/>
  <c r="W21" i="9"/>
  <c r="W22" i="9"/>
  <c r="W23" i="9"/>
  <c r="W24" i="9"/>
  <c r="W25" i="9"/>
  <c r="W26" i="9"/>
  <c r="W27" i="9"/>
  <c r="W28" i="9"/>
  <c r="W29" i="9"/>
  <c r="W30" i="9"/>
  <c r="W31" i="9"/>
  <c r="W32" i="9"/>
  <c r="W33" i="9"/>
  <c r="W34" i="9"/>
  <c r="W35" i="9"/>
  <c r="W36" i="9"/>
  <c r="W37" i="9"/>
  <c r="W38" i="9"/>
  <c r="W39" i="9"/>
  <c r="W40" i="9"/>
  <c r="W41" i="9"/>
  <c r="W42" i="9"/>
  <c r="W43" i="9"/>
  <c r="W44" i="9"/>
  <c r="W45" i="9"/>
  <c r="W46" i="9"/>
  <c r="W47" i="9"/>
  <c r="W48" i="9"/>
  <c r="W49" i="9"/>
  <c r="W50" i="9"/>
  <c r="W51" i="9"/>
  <c r="W52" i="9"/>
  <c r="W53" i="9"/>
  <c r="W54" i="9"/>
  <c r="W55" i="9"/>
  <c r="W56" i="9"/>
  <c r="W57" i="9"/>
  <c r="W58" i="9"/>
  <c r="W59" i="9"/>
  <c r="W60" i="9"/>
  <c r="W61" i="9"/>
  <c r="W62" i="9"/>
  <c r="W63" i="9"/>
  <c r="W64" i="9"/>
  <c r="W65" i="9"/>
  <c r="W66" i="9"/>
  <c r="W67" i="9"/>
  <c r="W68" i="9"/>
  <c r="W69" i="9"/>
  <c r="W70" i="9"/>
  <c r="W71" i="9"/>
  <c r="W72" i="9"/>
  <c r="W73" i="9"/>
  <c r="W74" i="9"/>
  <c r="W75" i="9"/>
  <c r="W76" i="9"/>
  <c r="W77" i="9"/>
  <c r="W78" i="9"/>
  <c r="W79" i="9"/>
  <c r="W80" i="9"/>
  <c r="W81" i="9"/>
  <c r="W82" i="9"/>
  <c r="W83" i="9"/>
  <c r="W84" i="9"/>
  <c r="W85" i="9"/>
  <c r="W86" i="9"/>
  <c r="W87" i="9"/>
  <c r="W88" i="9"/>
  <c r="W89" i="9"/>
  <c r="W90" i="9"/>
  <c r="W91" i="9"/>
  <c r="W92" i="9"/>
  <c r="W93" i="9"/>
  <c r="W94" i="9"/>
  <c r="W95" i="9"/>
  <c r="W96" i="9"/>
  <c r="W97" i="9"/>
  <c r="W98" i="9"/>
  <c r="W99" i="9"/>
  <c r="W100" i="9"/>
  <c r="W101" i="9"/>
  <c r="W102" i="9"/>
  <c r="W103" i="9"/>
  <c r="W104" i="9"/>
  <c r="W105" i="9"/>
  <c r="W106" i="9"/>
  <c r="W107" i="9"/>
  <c r="W108" i="9"/>
  <c r="W109" i="9"/>
  <c r="W110" i="9"/>
  <c r="W111" i="9"/>
  <c r="W112" i="9"/>
  <c r="W113" i="9"/>
  <c r="W114" i="9"/>
  <c r="W115" i="9"/>
  <c r="W116" i="9"/>
  <c r="W117" i="9"/>
  <c r="W118" i="9"/>
  <c r="W119" i="9"/>
  <c r="W120" i="9"/>
  <c r="W121" i="9"/>
  <c r="W122" i="9"/>
  <c r="W123" i="9"/>
  <c r="W124" i="9"/>
  <c r="W125" i="9"/>
  <c r="W126" i="9"/>
  <c r="W127" i="9"/>
  <c r="W128" i="9"/>
  <c r="W129" i="9"/>
  <c r="W130" i="9"/>
  <c r="W131" i="9"/>
  <c r="W132" i="9"/>
  <c r="W133" i="9"/>
  <c r="W134" i="9"/>
  <c r="W135" i="9"/>
  <c r="W136" i="9"/>
  <c r="W137" i="9"/>
  <c r="W138" i="9"/>
  <c r="W139" i="9"/>
  <c r="W140" i="9"/>
  <c r="W141" i="9"/>
  <c r="W142" i="9"/>
  <c r="W143" i="9"/>
  <c r="W144" i="9"/>
  <c r="W145" i="9"/>
  <c r="W146" i="9"/>
  <c r="W147" i="9"/>
  <c r="W148" i="9"/>
  <c r="W149" i="9"/>
  <c r="AG8" i="9"/>
  <c r="AH8" i="9" s="1"/>
  <c r="U2" i="9"/>
  <c r="AG16" i="9"/>
  <c r="AH16" i="9" s="1"/>
  <c r="AG9" i="9"/>
  <c r="AH9" i="9" s="1"/>
  <c r="K356" i="9"/>
  <c r="K355" i="9"/>
  <c r="K354" i="9"/>
  <c r="K353" i="9"/>
  <c r="K352" i="9"/>
  <c r="K351" i="9"/>
  <c r="K350" i="9"/>
  <c r="K348" i="9"/>
  <c r="K347" i="9"/>
  <c r="K346" i="9"/>
  <c r="K345" i="9"/>
  <c r="K344" i="9"/>
  <c r="K343" i="9"/>
  <c r="K342" i="9"/>
  <c r="K341" i="9"/>
  <c r="K340" i="9"/>
  <c r="K339" i="9"/>
  <c r="K338" i="9"/>
  <c r="K337" i="9"/>
  <c r="K336" i="9"/>
  <c r="K335" i="9"/>
  <c r="K334" i="9"/>
  <c r="K333" i="9"/>
  <c r="K332" i="9"/>
  <c r="K331" i="9"/>
  <c r="K330" i="9"/>
  <c r="K329" i="9"/>
  <c r="K328" i="9"/>
  <c r="K323" i="9"/>
  <c r="K322" i="9"/>
  <c r="K321" i="9"/>
  <c r="K320" i="9"/>
  <c r="K319" i="9"/>
  <c r="K318" i="9"/>
  <c r="K317" i="9"/>
  <c r="K316" i="9"/>
  <c r="K315" i="9"/>
  <c r="K314" i="9"/>
  <c r="K313" i="9"/>
  <c r="K312" i="9"/>
  <c r="K311" i="9"/>
  <c r="K310" i="9"/>
  <c r="K309" i="9"/>
  <c r="K308" i="9"/>
  <c r="K307" i="9"/>
  <c r="K306" i="9"/>
  <c r="K305" i="9"/>
  <c r="K303" i="9"/>
  <c r="K302" i="9"/>
  <c r="K301" i="9"/>
  <c r="K300" i="9"/>
  <c r="K299" i="9"/>
  <c r="K298" i="9"/>
  <c r="K297" i="9"/>
  <c r="K296" i="9"/>
  <c r="K295" i="9"/>
  <c r="K294" i="9"/>
  <c r="K293" i="9"/>
  <c r="K292" i="9"/>
  <c r="K291" i="9"/>
  <c r="K290" i="9"/>
  <c r="K289" i="9"/>
  <c r="K288" i="9"/>
  <c r="K287" i="9"/>
  <c r="K286" i="9"/>
  <c r="K285" i="9"/>
  <c r="K284" i="9"/>
  <c r="K283" i="9"/>
  <c r="K282" i="9"/>
  <c r="K281" i="9"/>
  <c r="K280" i="9"/>
  <c r="K279" i="9"/>
  <c r="K277" i="9"/>
  <c r="K276" i="9"/>
  <c r="K275" i="9"/>
  <c r="K274" i="9"/>
  <c r="K273" i="9"/>
  <c r="K272" i="9"/>
  <c r="K271" i="9"/>
  <c r="K270" i="9"/>
  <c r="K269" i="9"/>
  <c r="K268" i="9"/>
  <c r="K267" i="9"/>
  <c r="K266" i="9"/>
  <c r="K265" i="9"/>
  <c r="K261" i="9"/>
  <c r="K260" i="9"/>
  <c r="K255" i="9"/>
  <c r="K254" i="9"/>
  <c r="K252" i="9"/>
  <c r="K251" i="9"/>
  <c r="K250" i="9"/>
  <c r="K249" i="9"/>
  <c r="K248" i="9"/>
  <c r="K247" i="9"/>
  <c r="K246" i="9"/>
  <c r="K245" i="9"/>
  <c r="K244" i="9"/>
  <c r="K243" i="9"/>
  <c r="K242" i="9"/>
  <c r="K241" i="9"/>
  <c r="K239" i="9"/>
  <c r="K238" i="9"/>
  <c r="K237" i="9"/>
  <c r="K236" i="9"/>
  <c r="K235" i="9"/>
  <c r="K234" i="9"/>
  <c r="K233" i="9"/>
  <c r="K232" i="9"/>
  <c r="K231" i="9"/>
  <c r="K228" i="9"/>
  <c r="K227" i="9"/>
  <c r="K226" i="9"/>
  <c r="K225" i="9"/>
  <c r="K224" i="9"/>
  <c r="K223" i="9"/>
  <c r="K222" i="9"/>
  <c r="K221" i="9"/>
  <c r="K220" i="9"/>
  <c r="K219" i="9"/>
  <c r="K218" i="9"/>
  <c r="K214" i="9"/>
  <c r="K213" i="9"/>
  <c r="K212" i="9"/>
  <c r="K211" i="9"/>
  <c r="K208" i="9"/>
  <c r="K207" i="9"/>
  <c r="K206" i="9"/>
  <c r="K205" i="9"/>
  <c r="K203" i="9"/>
  <c r="K202" i="9"/>
  <c r="K201" i="9"/>
  <c r="K200" i="9"/>
  <c r="K199" i="9"/>
  <c r="K198" i="9"/>
  <c r="K197" i="9"/>
  <c r="K196" i="9"/>
  <c r="K195" i="9"/>
  <c r="K194" i="9"/>
  <c r="K192" i="9"/>
  <c r="K191" i="9"/>
  <c r="K190" i="9"/>
  <c r="K189" i="9"/>
  <c r="K188" i="9"/>
  <c r="K187" i="9"/>
  <c r="K186" i="9"/>
  <c r="K185" i="9"/>
  <c r="K184" i="9"/>
  <c r="K183" i="9"/>
  <c r="K182" i="9"/>
  <c r="K181" i="9"/>
  <c r="K180" i="9"/>
  <c r="K179" i="9"/>
  <c r="K178" i="9"/>
  <c r="K177" i="9"/>
  <c r="K176" i="9"/>
  <c r="K175" i="9"/>
  <c r="K174" i="9"/>
  <c r="K173" i="9"/>
  <c r="K172" i="9"/>
  <c r="K171" i="9"/>
  <c r="K170" i="9"/>
  <c r="K169" i="9"/>
  <c r="K168" i="9"/>
  <c r="K167" i="9"/>
  <c r="K166" i="9"/>
  <c r="K165" i="9"/>
  <c r="K164" i="9"/>
  <c r="K163" i="9"/>
  <c r="K162" i="9"/>
  <c r="K161" i="9"/>
  <c r="K160" i="9"/>
  <c r="K159" i="9"/>
  <c r="K158" i="9"/>
  <c r="K157" i="9"/>
  <c r="K156" i="9"/>
  <c r="K155" i="9"/>
  <c r="K154" i="9"/>
  <c r="K153" i="9"/>
  <c r="K152" i="9"/>
  <c r="K151" i="9"/>
  <c r="K150" i="9"/>
  <c r="U149" i="9"/>
  <c r="K149" i="9"/>
  <c r="U148" i="9"/>
  <c r="K148" i="9"/>
  <c r="U147" i="9"/>
  <c r="K147" i="9"/>
  <c r="U146" i="9"/>
  <c r="K146" i="9"/>
  <c r="U145" i="9"/>
  <c r="K145" i="9"/>
  <c r="U144" i="9"/>
  <c r="K144" i="9"/>
  <c r="U143" i="9"/>
  <c r="K143" i="9"/>
  <c r="U142" i="9"/>
  <c r="U141" i="9"/>
  <c r="K141" i="9"/>
  <c r="U140" i="9"/>
  <c r="K140" i="9"/>
  <c r="U139" i="9"/>
  <c r="K139" i="9"/>
  <c r="U138" i="9"/>
  <c r="K138" i="9"/>
  <c r="U137" i="9"/>
  <c r="K137" i="9"/>
  <c r="U136" i="9"/>
  <c r="K136" i="9"/>
  <c r="U135" i="9"/>
  <c r="K135" i="9"/>
  <c r="U134" i="9"/>
  <c r="K134" i="9"/>
  <c r="U133" i="9"/>
  <c r="K133" i="9"/>
  <c r="U132" i="9"/>
  <c r="K132" i="9"/>
  <c r="U131" i="9"/>
  <c r="K131" i="9"/>
  <c r="U130" i="9"/>
  <c r="K130" i="9"/>
  <c r="U129" i="9"/>
  <c r="K129" i="9"/>
  <c r="U128" i="9"/>
  <c r="K128" i="9"/>
  <c r="U127" i="9"/>
  <c r="K127" i="9"/>
  <c r="U126" i="9"/>
  <c r="K126" i="9"/>
  <c r="U125" i="9"/>
  <c r="K125" i="9"/>
  <c r="U124" i="9"/>
  <c r="K124" i="9"/>
  <c r="U123" i="9"/>
  <c r="K123" i="9"/>
  <c r="U122" i="9"/>
  <c r="K122" i="9"/>
  <c r="U121" i="9"/>
  <c r="K121" i="9"/>
  <c r="U120" i="9"/>
  <c r="K120" i="9"/>
  <c r="U119" i="9"/>
  <c r="K119" i="9"/>
  <c r="U118" i="9"/>
  <c r="U117" i="9"/>
  <c r="K117" i="9"/>
  <c r="U116" i="9"/>
  <c r="K116" i="9"/>
  <c r="U115" i="9"/>
  <c r="K115" i="9"/>
  <c r="U114" i="9"/>
  <c r="K114" i="9"/>
  <c r="U113" i="9"/>
  <c r="K113" i="9"/>
  <c r="U112" i="9"/>
  <c r="K112" i="9"/>
  <c r="U111" i="9"/>
  <c r="K111" i="9"/>
  <c r="U110" i="9"/>
  <c r="K110" i="9"/>
  <c r="U109" i="9"/>
  <c r="K109" i="9"/>
  <c r="U108" i="9"/>
  <c r="K108" i="9"/>
  <c r="U107" i="9"/>
  <c r="K107" i="9"/>
  <c r="U106" i="9"/>
  <c r="U105" i="9"/>
  <c r="U104" i="9"/>
  <c r="K104" i="9"/>
  <c r="U103" i="9"/>
  <c r="K103" i="9"/>
  <c r="U102" i="9"/>
  <c r="K102" i="9"/>
  <c r="U101" i="9"/>
  <c r="K101" i="9"/>
  <c r="U100" i="9"/>
  <c r="K100" i="9"/>
  <c r="U99" i="9"/>
  <c r="K99" i="9"/>
  <c r="U98" i="9"/>
  <c r="U97" i="9"/>
  <c r="K97" i="9"/>
  <c r="U96" i="9"/>
  <c r="K96" i="9"/>
  <c r="U95" i="9"/>
  <c r="K95" i="9"/>
  <c r="U94" i="9"/>
  <c r="K94" i="9"/>
  <c r="U93" i="9"/>
  <c r="K93" i="9"/>
  <c r="U92" i="9"/>
  <c r="K92" i="9"/>
  <c r="U91" i="9"/>
  <c r="K91" i="9"/>
  <c r="U90" i="9"/>
  <c r="K90" i="9"/>
  <c r="U89" i="9"/>
  <c r="K89" i="9"/>
  <c r="U88" i="9"/>
  <c r="K88" i="9"/>
  <c r="U87" i="9"/>
  <c r="K87" i="9"/>
  <c r="U86" i="9"/>
  <c r="U85" i="9"/>
  <c r="K85" i="9"/>
  <c r="U84" i="9"/>
  <c r="K84" i="9"/>
  <c r="U83" i="9"/>
  <c r="K83" i="9"/>
  <c r="U82" i="9"/>
  <c r="K82" i="9"/>
  <c r="U81" i="9"/>
  <c r="U80" i="9"/>
  <c r="K80" i="9"/>
  <c r="U79" i="9"/>
  <c r="K79" i="9"/>
  <c r="U78" i="9"/>
  <c r="K78" i="9"/>
  <c r="U77" i="9"/>
  <c r="K77" i="9"/>
  <c r="U76" i="9"/>
  <c r="K76" i="9"/>
  <c r="U75" i="9"/>
  <c r="K75" i="9"/>
  <c r="U74" i="9"/>
  <c r="K74" i="9"/>
  <c r="U73" i="9"/>
  <c r="K73" i="9"/>
  <c r="U72" i="9"/>
  <c r="K72" i="9"/>
  <c r="U71" i="9"/>
  <c r="U70" i="9"/>
  <c r="K70" i="9"/>
  <c r="U69" i="9"/>
  <c r="K69" i="9"/>
  <c r="U68" i="9"/>
  <c r="K68" i="9"/>
  <c r="U67" i="9"/>
  <c r="K67" i="9"/>
  <c r="U66" i="9"/>
  <c r="U65" i="9"/>
  <c r="K65" i="9"/>
  <c r="U64" i="9"/>
  <c r="K64" i="9"/>
  <c r="U63" i="9"/>
  <c r="K63" i="9"/>
  <c r="U62" i="9"/>
  <c r="K62" i="9"/>
  <c r="U61" i="9"/>
  <c r="K61" i="9"/>
  <c r="U60" i="9"/>
  <c r="K60" i="9"/>
  <c r="U59" i="9"/>
  <c r="U58" i="9"/>
  <c r="U57" i="9"/>
  <c r="U56" i="9"/>
  <c r="K56" i="9"/>
  <c r="U55" i="9"/>
  <c r="K55" i="9"/>
  <c r="U54" i="9"/>
  <c r="U53" i="9"/>
  <c r="K53" i="9"/>
  <c r="U52" i="9"/>
  <c r="K52" i="9"/>
  <c r="U51" i="9"/>
  <c r="K51" i="9"/>
  <c r="U50" i="9"/>
  <c r="K50" i="9"/>
  <c r="U49" i="9"/>
  <c r="K49" i="9"/>
  <c r="U48" i="9"/>
  <c r="U47" i="9"/>
  <c r="K47" i="9"/>
  <c r="U46" i="9"/>
  <c r="K46" i="9"/>
  <c r="U45" i="9"/>
  <c r="K45" i="9"/>
  <c r="U44" i="9"/>
  <c r="K44" i="9"/>
  <c r="U43" i="9"/>
  <c r="K43" i="9"/>
  <c r="U42" i="9"/>
  <c r="K42" i="9"/>
  <c r="U41" i="9"/>
  <c r="K41" i="9"/>
  <c r="U40" i="9"/>
  <c r="K40" i="9"/>
  <c r="U39" i="9"/>
  <c r="K39" i="9"/>
  <c r="U38" i="9"/>
  <c r="K38" i="9"/>
  <c r="U37" i="9"/>
  <c r="K37" i="9"/>
  <c r="U36" i="9"/>
  <c r="K36" i="9"/>
  <c r="U35" i="9"/>
  <c r="K35" i="9"/>
  <c r="U34" i="9"/>
  <c r="K34" i="9"/>
  <c r="U33" i="9"/>
  <c r="K33" i="9"/>
  <c r="U32" i="9"/>
  <c r="K32" i="9"/>
  <c r="U31" i="9"/>
  <c r="K31" i="9"/>
  <c r="U30" i="9"/>
  <c r="K30" i="9"/>
  <c r="U29" i="9"/>
  <c r="K29" i="9"/>
  <c r="U28" i="9"/>
  <c r="U27" i="9"/>
  <c r="K27" i="9"/>
  <c r="U26" i="9"/>
  <c r="K26" i="9"/>
  <c r="U25" i="9"/>
  <c r="K25" i="9"/>
  <c r="U24" i="9"/>
  <c r="K24" i="9"/>
  <c r="U23" i="9"/>
  <c r="K23" i="9"/>
  <c r="U22" i="9"/>
  <c r="U21" i="9"/>
  <c r="U20" i="9"/>
  <c r="U19" i="9"/>
  <c r="U18" i="9"/>
  <c r="U17" i="9"/>
  <c r="U16" i="9"/>
  <c r="U15" i="9"/>
  <c r="U14" i="9"/>
  <c r="U13" i="9"/>
  <c r="K13" i="9"/>
  <c r="U12" i="9"/>
  <c r="K12" i="9"/>
  <c r="U11" i="9"/>
  <c r="U10" i="9"/>
  <c r="U9" i="9"/>
  <c r="U8" i="9"/>
  <c r="U7" i="9"/>
  <c r="U6" i="9"/>
  <c r="U4" i="9"/>
  <c r="U3" i="9"/>
  <c r="AG12" i="9" l="1"/>
  <c r="AH12" i="9" s="1"/>
  <c r="AG11" i="9"/>
  <c r="AH11" i="9" s="1"/>
  <c r="AG4" i="9"/>
  <c r="AH4" i="9" s="1"/>
  <c r="AG19" i="9"/>
  <c r="AH19" i="9" s="1"/>
  <c r="AG10" i="9"/>
  <c r="AH10" i="9" s="1"/>
  <c r="AG20" i="9"/>
  <c r="AH20" i="9" s="1"/>
  <c r="AG27" i="9"/>
  <c r="AH27" i="9" s="1"/>
  <c r="AG28" i="9"/>
  <c r="AH28" i="9" s="1"/>
  <c r="AG17" i="9"/>
  <c r="AH17" i="9" s="1"/>
  <c r="AG25" i="9"/>
  <c r="AH25" i="9" s="1"/>
  <c r="AG18" i="9"/>
  <c r="AH18" i="9" s="1"/>
  <c r="AG26" i="9"/>
  <c r="AH26" i="9" s="1"/>
  <c r="AG24" i="9"/>
  <c r="AH24" i="9" s="1"/>
  <c r="W4" i="5"/>
  <c r="W5" i="5"/>
  <c r="W6" i="5"/>
  <c r="W9" i="5"/>
  <c r="W10" i="5"/>
  <c r="W11" i="5"/>
  <c r="W12" i="5"/>
  <c r="W13" i="5"/>
  <c r="W14" i="5"/>
  <c r="W15" i="5"/>
  <c r="W16" i="5"/>
  <c r="W17" i="5"/>
  <c r="W18" i="5"/>
  <c r="W19" i="5"/>
  <c r="W20" i="5"/>
  <c r="W21" i="5"/>
  <c r="W22" i="5"/>
  <c r="W23" i="5"/>
  <c r="W24" i="5"/>
  <c r="W25" i="5"/>
  <c r="W26" i="5"/>
  <c r="W27" i="5"/>
  <c r="W28" i="5"/>
  <c r="W29" i="5"/>
  <c r="W30" i="5"/>
  <c r="W31" i="5"/>
  <c r="W32" i="5"/>
  <c r="W33" i="5"/>
  <c r="W34" i="5"/>
  <c r="W35" i="5"/>
  <c r="W36" i="5"/>
  <c r="W37" i="5"/>
  <c r="W38" i="5"/>
  <c r="W39" i="5"/>
  <c r="W40" i="5"/>
  <c r="W41" i="5"/>
  <c r="W43" i="5"/>
  <c r="W44" i="5"/>
  <c r="W45" i="5"/>
  <c r="W46" i="5"/>
  <c r="W47" i="5"/>
  <c r="W48" i="5"/>
  <c r="W49" i="5"/>
  <c r="W50" i="5"/>
  <c r="W51" i="5"/>
  <c r="W52" i="5"/>
  <c r="W53" i="5"/>
  <c r="W54" i="5"/>
  <c r="W55" i="5"/>
  <c r="W56" i="5"/>
  <c r="W57" i="5"/>
  <c r="W58" i="5"/>
  <c r="W59" i="5"/>
  <c r="W60" i="5"/>
  <c r="W61" i="5"/>
  <c r="W62" i="5"/>
  <c r="W63" i="5"/>
  <c r="W64" i="5"/>
  <c r="W65" i="5"/>
  <c r="W66" i="5"/>
  <c r="W67" i="5"/>
  <c r="W68" i="5"/>
  <c r="W69" i="5"/>
  <c r="W70" i="5"/>
  <c r="W71" i="5"/>
  <c r="W72" i="5"/>
  <c r="W73" i="5"/>
  <c r="W74" i="5"/>
  <c r="W75" i="5"/>
  <c r="W76" i="5"/>
  <c r="W77" i="5"/>
  <c r="W78" i="5"/>
  <c r="W79" i="5"/>
  <c r="W80" i="5"/>
  <c r="W81" i="5"/>
  <c r="W82" i="5"/>
  <c r="W83" i="5"/>
  <c r="W84" i="5"/>
  <c r="W85" i="5"/>
  <c r="W86" i="5"/>
  <c r="W87" i="5"/>
  <c r="W88" i="5"/>
  <c r="W89" i="5"/>
  <c r="W90" i="5"/>
  <c r="W91" i="5"/>
  <c r="W92" i="5"/>
  <c r="W93" i="5"/>
  <c r="W94" i="5"/>
  <c r="W95" i="5"/>
  <c r="W96" i="5"/>
  <c r="W97" i="5"/>
  <c r="W98" i="5"/>
  <c r="W99" i="5"/>
  <c r="W100" i="5"/>
  <c r="W101" i="5"/>
  <c r="W102" i="5"/>
  <c r="W103" i="5"/>
  <c r="W104" i="5"/>
  <c r="W105" i="5"/>
  <c r="W106" i="5"/>
  <c r="W107" i="5"/>
  <c r="W108" i="5"/>
  <c r="W109" i="5"/>
  <c r="W110" i="5"/>
  <c r="W111" i="5"/>
  <c r="W112" i="5"/>
  <c r="W113" i="5"/>
  <c r="W114" i="5"/>
  <c r="W115" i="5"/>
  <c r="W116" i="5"/>
  <c r="W117" i="5"/>
  <c r="W118" i="5"/>
  <c r="W119" i="5"/>
  <c r="W120" i="5"/>
  <c r="W121" i="5"/>
  <c r="W122" i="5"/>
  <c r="W123" i="5"/>
  <c r="W124" i="5"/>
  <c r="W125" i="5"/>
  <c r="W126" i="5"/>
  <c r="W127" i="5"/>
  <c r="W128" i="5"/>
  <c r="W129" i="5"/>
  <c r="W130" i="5"/>
  <c r="W131" i="5"/>
  <c r="W132" i="5"/>
  <c r="W133" i="5"/>
  <c r="W134" i="5"/>
  <c r="W135" i="5"/>
  <c r="W136" i="5"/>
  <c r="W137" i="5"/>
  <c r="W138" i="5"/>
  <c r="W139" i="5"/>
  <c r="W140" i="5"/>
  <c r="W141" i="5"/>
  <c r="W142" i="5"/>
  <c r="W143" i="5"/>
  <c r="W144" i="5"/>
  <c r="W145" i="5"/>
  <c r="W146" i="5"/>
  <c r="W147" i="5"/>
  <c r="W148" i="5"/>
  <c r="W149" i="5"/>
  <c r="U3" i="5"/>
  <c r="U4" i="5"/>
  <c r="U7" i="5"/>
  <c r="U8" i="5"/>
  <c r="U9" i="5"/>
  <c r="U10" i="5"/>
  <c r="U11" i="5"/>
  <c r="U12" i="5"/>
  <c r="U13" i="5"/>
  <c r="U14" i="5"/>
  <c r="U15" i="5"/>
  <c r="U16" i="5"/>
  <c r="U17" i="5"/>
  <c r="U18" i="5"/>
  <c r="U19" i="5"/>
  <c r="U20" i="5"/>
  <c r="U21" i="5"/>
  <c r="U22" i="5"/>
  <c r="U23" i="5"/>
  <c r="U24" i="5"/>
  <c r="U25" i="5"/>
  <c r="U26" i="5"/>
  <c r="U27" i="5"/>
  <c r="U28" i="5"/>
  <c r="U29" i="5"/>
  <c r="U30" i="5"/>
  <c r="U31" i="5"/>
  <c r="U32" i="5"/>
  <c r="U33" i="5"/>
  <c r="U34" i="5"/>
  <c r="U35" i="5"/>
  <c r="U36" i="5"/>
  <c r="U37" i="5"/>
  <c r="U38" i="5"/>
  <c r="U39" i="5"/>
  <c r="U41" i="5"/>
  <c r="U42" i="5"/>
  <c r="U43" i="5"/>
  <c r="U44" i="5"/>
  <c r="U45" i="5"/>
  <c r="U46" i="5"/>
  <c r="U47" i="5"/>
  <c r="U48" i="5"/>
  <c r="U49" i="5"/>
  <c r="U50" i="5"/>
  <c r="U51" i="5"/>
  <c r="U52" i="5"/>
  <c r="U53" i="5"/>
  <c r="U54" i="5"/>
  <c r="U55" i="5"/>
  <c r="U56" i="5"/>
  <c r="U57" i="5"/>
  <c r="U58" i="5"/>
  <c r="U59" i="5"/>
  <c r="U60" i="5"/>
  <c r="U61" i="5"/>
  <c r="U62" i="5"/>
  <c r="U63" i="5"/>
  <c r="U64" i="5"/>
  <c r="U65" i="5"/>
  <c r="U66" i="5"/>
  <c r="U67" i="5"/>
  <c r="U68" i="5"/>
  <c r="U69" i="5"/>
  <c r="U70" i="5"/>
  <c r="U71" i="5"/>
  <c r="U72" i="5"/>
  <c r="U73" i="5"/>
  <c r="U74" i="5"/>
  <c r="U75" i="5"/>
  <c r="U76" i="5"/>
  <c r="U77" i="5"/>
  <c r="U78" i="5"/>
  <c r="U79" i="5"/>
  <c r="U80" i="5"/>
  <c r="U81" i="5"/>
  <c r="U82" i="5"/>
  <c r="U83" i="5"/>
  <c r="U84" i="5"/>
  <c r="U85" i="5"/>
  <c r="U86" i="5"/>
  <c r="U87" i="5"/>
  <c r="U88" i="5"/>
  <c r="U89" i="5"/>
  <c r="U90" i="5"/>
  <c r="U91" i="5"/>
  <c r="U92" i="5"/>
  <c r="U93" i="5"/>
  <c r="U94" i="5"/>
  <c r="U95" i="5"/>
  <c r="U96" i="5"/>
  <c r="U97" i="5"/>
  <c r="U98" i="5"/>
  <c r="U99" i="5"/>
  <c r="U100" i="5"/>
  <c r="U101" i="5"/>
  <c r="U102" i="5"/>
  <c r="U103" i="5"/>
  <c r="U104" i="5"/>
  <c r="U105" i="5"/>
  <c r="U106" i="5"/>
  <c r="U107" i="5"/>
  <c r="U108" i="5"/>
  <c r="U109" i="5"/>
  <c r="U110" i="5"/>
  <c r="U111" i="5"/>
  <c r="U112" i="5"/>
  <c r="U113" i="5"/>
  <c r="U114" i="5"/>
  <c r="U115" i="5"/>
  <c r="U116" i="5"/>
  <c r="U117" i="5"/>
  <c r="U118" i="5"/>
  <c r="U119" i="5"/>
  <c r="U120" i="5"/>
  <c r="U121" i="5"/>
  <c r="U122" i="5"/>
  <c r="U123" i="5"/>
  <c r="U124" i="5"/>
  <c r="U125" i="5"/>
  <c r="U126" i="5"/>
  <c r="U127" i="5"/>
  <c r="U128" i="5"/>
  <c r="U129" i="5"/>
  <c r="U130" i="5"/>
  <c r="U131" i="5"/>
  <c r="U132" i="5"/>
  <c r="U133" i="5"/>
  <c r="U134" i="5"/>
  <c r="U135" i="5"/>
  <c r="U136" i="5"/>
  <c r="U137" i="5"/>
  <c r="U138" i="5"/>
  <c r="U139" i="5"/>
  <c r="U140" i="5"/>
  <c r="U141" i="5"/>
  <c r="U142" i="5"/>
  <c r="U143" i="5"/>
  <c r="U144" i="5"/>
  <c r="U145" i="5"/>
  <c r="U146" i="5"/>
  <c r="U147" i="5"/>
  <c r="U148" i="5"/>
  <c r="U149" i="5"/>
  <c r="K12" i="5"/>
  <c r="K13" i="5"/>
  <c r="K23" i="5"/>
  <c r="K24" i="5"/>
  <c r="K25" i="5"/>
  <c r="K26" i="5"/>
  <c r="K27" i="5"/>
  <c r="K29" i="5"/>
  <c r="K30" i="5"/>
  <c r="K31" i="5"/>
  <c r="K32" i="5"/>
  <c r="K33" i="5"/>
  <c r="K34" i="5"/>
  <c r="K35" i="5"/>
  <c r="K36" i="5"/>
  <c r="K37" i="5"/>
  <c r="K38" i="5"/>
  <c r="K40" i="5"/>
  <c r="K41" i="5"/>
  <c r="K42" i="5"/>
  <c r="K43" i="5"/>
  <c r="K44" i="5"/>
  <c r="K45" i="5"/>
  <c r="K46" i="5"/>
  <c r="K47" i="5"/>
  <c r="K49" i="5"/>
  <c r="K50" i="5"/>
  <c r="K51" i="5"/>
  <c r="K52" i="5"/>
  <c r="K53" i="5"/>
  <c r="K55" i="5"/>
  <c r="K56" i="5"/>
  <c r="K60" i="5"/>
  <c r="K61" i="5"/>
  <c r="K62" i="5"/>
  <c r="K63" i="5"/>
  <c r="K64" i="5"/>
  <c r="K65" i="5"/>
  <c r="K67" i="5"/>
  <c r="K68" i="5"/>
  <c r="K69" i="5"/>
  <c r="K70" i="5"/>
  <c r="K72" i="5"/>
  <c r="K73" i="5"/>
  <c r="K74" i="5"/>
  <c r="K75" i="5"/>
  <c r="K76" i="5"/>
  <c r="K77" i="5"/>
  <c r="K78" i="5"/>
  <c r="K79" i="5"/>
  <c r="K80" i="5"/>
  <c r="K82" i="5"/>
  <c r="K83" i="5"/>
  <c r="K84" i="5"/>
  <c r="K85" i="5"/>
  <c r="K87" i="5"/>
  <c r="K88" i="5"/>
  <c r="K89" i="5"/>
  <c r="K90" i="5"/>
  <c r="K91" i="5"/>
  <c r="K92" i="5"/>
  <c r="K93" i="5"/>
  <c r="K94" i="5"/>
  <c r="K95" i="5"/>
  <c r="K96" i="5"/>
  <c r="K97" i="5"/>
  <c r="K99" i="5"/>
  <c r="K100" i="5"/>
  <c r="K101" i="5"/>
  <c r="K102" i="5"/>
  <c r="K103" i="5"/>
  <c r="K104" i="5"/>
  <c r="K107" i="5"/>
  <c r="K108" i="5"/>
  <c r="K109" i="5"/>
  <c r="K110" i="5"/>
  <c r="K111" i="5"/>
  <c r="K112" i="5"/>
  <c r="K113" i="5"/>
  <c r="K114" i="5"/>
  <c r="K115" i="5"/>
  <c r="K116" i="5"/>
  <c r="K117" i="5"/>
  <c r="K119" i="5"/>
  <c r="K120" i="5"/>
  <c r="K121" i="5"/>
  <c r="K122" i="5"/>
  <c r="K123" i="5"/>
  <c r="K124" i="5"/>
  <c r="K125" i="5"/>
  <c r="K126" i="5"/>
  <c r="K127" i="5"/>
  <c r="K128" i="5"/>
  <c r="K129" i="5"/>
  <c r="K130" i="5"/>
  <c r="K131" i="5"/>
  <c r="K132" i="5"/>
  <c r="K133" i="5"/>
  <c r="K134" i="5"/>
  <c r="K135" i="5"/>
  <c r="K136" i="5"/>
  <c r="K137" i="5"/>
  <c r="K138" i="5"/>
  <c r="K139" i="5"/>
  <c r="K140" i="5"/>
  <c r="K141" i="5"/>
  <c r="K143" i="5"/>
  <c r="K144" i="5"/>
  <c r="K145" i="5"/>
  <c r="K146" i="5"/>
  <c r="K147" i="5"/>
  <c r="K148" i="5"/>
  <c r="K149" i="5"/>
  <c r="K150" i="5"/>
  <c r="K151" i="5"/>
  <c r="K152" i="5"/>
  <c r="K153" i="5"/>
  <c r="K154" i="5"/>
  <c r="K155" i="5"/>
  <c r="K156" i="5"/>
  <c r="K157" i="5"/>
  <c r="K158" i="5"/>
  <c r="K159" i="5"/>
  <c r="K160" i="5"/>
  <c r="K161" i="5"/>
  <c r="K162" i="5"/>
  <c r="K163" i="5"/>
  <c r="K164" i="5"/>
  <c r="K165" i="5"/>
  <c r="K166" i="5"/>
  <c r="K167" i="5"/>
  <c r="K168" i="5"/>
  <c r="K169" i="5"/>
  <c r="K170" i="5"/>
  <c r="K171" i="5"/>
  <c r="K172" i="5"/>
  <c r="K173" i="5"/>
  <c r="K174" i="5"/>
  <c r="K175" i="5"/>
  <c r="K176" i="5"/>
  <c r="K177" i="5"/>
  <c r="K178" i="5"/>
  <c r="K179" i="5"/>
  <c r="K180" i="5"/>
  <c r="K181" i="5"/>
  <c r="K182" i="5"/>
  <c r="K183" i="5"/>
  <c r="K184" i="5"/>
  <c r="K185" i="5"/>
  <c r="K186" i="5"/>
  <c r="K187" i="5"/>
  <c r="K188" i="5"/>
  <c r="K189" i="5"/>
  <c r="K190" i="5"/>
  <c r="K191" i="5"/>
  <c r="K192" i="5"/>
  <c r="K194" i="5"/>
  <c r="K195" i="5"/>
  <c r="K196" i="5"/>
  <c r="K197" i="5"/>
  <c r="K198" i="5"/>
  <c r="K199" i="5"/>
  <c r="K200" i="5"/>
  <c r="K201" i="5"/>
  <c r="K202" i="5"/>
  <c r="K203" i="5"/>
  <c r="K205" i="5"/>
  <c r="K206" i="5"/>
  <c r="K207" i="5"/>
  <c r="K208" i="5"/>
  <c r="K211" i="5"/>
  <c r="K212" i="5"/>
  <c r="K213" i="5"/>
  <c r="K214" i="5"/>
  <c r="K218" i="5"/>
  <c r="K219" i="5"/>
  <c r="K220" i="5"/>
  <c r="K221" i="5"/>
  <c r="K222" i="5"/>
  <c r="K223" i="5"/>
  <c r="K224" i="5"/>
  <c r="K225" i="5"/>
  <c r="K226" i="5"/>
  <c r="K227" i="5"/>
  <c r="K228" i="5"/>
  <c r="K231" i="5"/>
  <c r="K232" i="5"/>
  <c r="K233" i="5"/>
  <c r="K234" i="5"/>
  <c r="K235" i="5"/>
  <c r="K236" i="5"/>
  <c r="K237" i="5"/>
  <c r="K238" i="5"/>
  <c r="K239" i="5"/>
  <c r="K241" i="5"/>
  <c r="K242" i="5"/>
  <c r="K243" i="5"/>
  <c r="K244" i="5"/>
  <c r="K245" i="5"/>
  <c r="K246" i="5"/>
  <c r="K247" i="5"/>
  <c r="K248" i="5"/>
  <c r="K249" i="5"/>
  <c r="K250" i="5"/>
  <c r="K251" i="5"/>
  <c r="K252" i="5"/>
  <c r="K254" i="5"/>
  <c r="K255" i="5"/>
  <c r="K260" i="5"/>
  <c r="K261" i="5"/>
  <c r="K265" i="5"/>
  <c r="K266" i="5"/>
  <c r="K267" i="5"/>
  <c r="K268" i="5"/>
  <c r="K269" i="5"/>
  <c r="K270" i="5"/>
  <c r="K271" i="5"/>
  <c r="K272" i="5"/>
  <c r="K273" i="5"/>
  <c r="K274" i="5"/>
  <c r="K275" i="5"/>
  <c r="K276" i="5"/>
  <c r="K277" i="5"/>
  <c r="K279" i="5"/>
  <c r="K280" i="5"/>
  <c r="K281" i="5"/>
  <c r="K282" i="5"/>
  <c r="K283" i="5"/>
  <c r="K284" i="5"/>
  <c r="K285" i="5"/>
  <c r="K286" i="5"/>
  <c r="K287" i="5"/>
  <c r="K288" i="5"/>
  <c r="K289" i="5"/>
  <c r="K290" i="5"/>
  <c r="K291" i="5"/>
  <c r="K292" i="5"/>
  <c r="K293" i="5"/>
  <c r="K294" i="5"/>
  <c r="K295" i="5"/>
  <c r="K296" i="5"/>
  <c r="K297" i="5"/>
  <c r="K298" i="5"/>
  <c r="K299" i="5"/>
  <c r="K300" i="5"/>
  <c r="K301" i="5"/>
  <c r="K302" i="5"/>
  <c r="K303" i="5"/>
  <c r="K305" i="5"/>
  <c r="K306" i="5"/>
  <c r="K307" i="5"/>
  <c r="K308" i="5"/>
  <c r="K309" i="5"/>
  <c r="K310" i="5"/>
  <c r="K311" i="5"/>
  <c r="K312" i="5"/>
  <c r="K313" i="5"/>
  <c r="K314" i="5"/>
  <c r="K315" i="5"/>
  <c r="K316" i="5"/>
  <c r="K317" i="5"/>
  <c r="K318" i="5"/>
  <c r="K319" i="5"/>
  <c r="K320" i="5"/>
  <c r="K321" i="5"/>
  <c r="K322" i="5"/>
  <c r="K323" i="5"/>
  <c r="K328" i="5"/>
  <c r="K329" i="5"/>
  <c r="K330" i="5"/>
  <c r="K331" i="5"/>
  <c r="K332" i="5"/>
  <c r="K333" i="5"/>
  <c r="K334" i="5"/>
  <c r="K335" i="5"/>
  <c r="K336" i="5"/>
  <c r="K337" i="5"/>
  <c r="K338" i="5"/>
  <c r="K339" i="5"/>
  <c r="K340" i="5"/>
  <c r="K341" i="5"/>
  <c r="K342" i="5"/>
  <c r="K343" i="5"/>
  <c r="K344" i="5"/>
  <c r="K345" i="5"/>
  <c r="K346" i="5"/>
  <c r="K347" i="5"/>
  <c r="K348" i="5"/>
  <c r="K350" i="5"/>
  <c r="K351" i="5"/>
  <c r="K352" i="5"/>
  <c r="K353" i="5"/>
  <c r="K354" i="5"/>
  <c r="K355" i="5"/>
  <c r="K356" i="5"/>
  <c r="K7" i="5"/>
  <c r="V4" i="5" s="1"/>
  <c r="K9" i="5"/>
  <c r="K10" i="5"/>
  <c r="K11" i="5"/>
  <c r="K14" i="5"/>
  <c r="K15" i="5"/>
  <c r="K16" i="5"/>
  <c r="K17" i="5"/>
  <c r="K28" i="5"/>
  <c r="K48" i="5"/>
  <c r="K54" i="5"/>
  <c r="K57" i="5"/>
  <c r="K58" i="5"/>
  <c r="K59" i="5"/>
  <c r="K66" i="5"/>
  <c r="K71" i="5"/>
  <c r="K81" i="5"/>
  <c r="K86" i="5"/>
  <c r="K98" i="5"/>
  <c r="K105" i="5"/>
  <c r="K106" i="5"/>
  <c r="K118" i="5"/>
  <c r="K142" i="5"/>
  <c r="K193" i="5"/>
  <c r="K204" i="5"/>
  <c r="K209" i="5"/>
  <c r="K210" i="5"/>
  <c r="K215" i="5"/>
  <c r="K216" i="5"/>
  <c r="K217" i="5"/>
  <c r="K229" i="5"/>
  <c r="K230" i="5"/>
  <c r="K240" i="5"/>
  <c r="K253" i="5"/>
  <c r="K256" i="5"/>
  <c r="K257" i="5"/>
  <c r="K258" i="5"/>
  <c r="K259" i="5"/>
  <c r="K262" i="5"/>
  <c r="K263" i="5"/>
  <c r="K264" i="5"/>
  <c r="K278" i="5"/>
  <c r="K304" i="5"/>
  <c r="K324" i="5"/>
  <c r="K325" i="5"/>
  <c r="K326" i="5"/>
  <c r="K327" i="5"/>
  <c r="K349" i="5"/>
  <c r="X4" i="5" l="1"/>
  <c r="T149" i="9"/>
  <c r="V149" i="9" s="1"/>
  <c r="X149" i="9" s="1"/>
  <c r="T148" i="9"/>
  <c r="V148" i="9" s="1"/>
  <c r="X148" i="9" s="1"/>
  <c r="F13" i="6"/>
  <c r="F29" i="6"/>
  <c r="F21" i="6"/>
  <c r="F19" i="6"/>
  <c r="F27" i="6"/>
  <c r="F11" i="6"/>
  <c r="F28" i="6"/>
  <c r="F12" i="6"/>
  <c r="F20" i="6"/>
  <c r="F26" i="6"/>
  <c r="F18" i="6"/>
  <c r="F10" i="6"/>
  <c r="F5" i="6"/>
  <c r="AH4" i="5"/>
  <c r="AH10" i="5"/>
  <c r="AH12" i="5"/>
  <c r="AH11" i="5"/>
  <c r="AG25" i="5"/>
  <c r="AH25" i="5" s="1"/>
  <c r="AH9" i="5"/>
  <c r="AG16" i="5"/>
  <c r="AH16" i="5" s="1"/>
  <c r="AG20" i="5"/>
  <c r="AH20" i="5" s="1"/>
  <c r="AG24" i="5"/>
  <c r="AH24" i="5" s="1"/>
  <c r="AG19" i="5"/>
  <c r="AH19" i="5" s="1"/>
  <c r="AH8" i="5"/>
  <c r="AG18" i="5"/>
  <c r="AH18" i="5" s="1"/>
  <c r="AG28" i="5"/>
  <c r="AH28" i="5" s="1"/>
  <c r="AG17" i="5"/>
  <c r="AH17" i="5" s="1"/>
  <c r="AG27" i="5"/>
  <c r="AH27" i="5" s="1"/>
  <c r="AG26" i="5"/>
  <c r="AH26" i="5" s="1"/>
  <c r="T91" i="5"/>
  <c r="V91" i="5" s="1"/>
  <c r="X91" i="5" s="1"/>
  <c r="T132" i="5"/>
  <c r="V132" i="5" s="1"/>
  <c r="X132" i="5" s="1"/>
  <c r="T94" i="5"/>
  <c r="V94" i="5" s="1"/>
  <c r="X94" i="5" s="1"/>
  <c r="T90" i="5"/>
  <c r="V90" i="5" s="1"/>
  <c r="X90" i="5" s="1"/>
  <c r="T81" i="5"/>
  <c r="V81" i="5" s="1"/>
  <c r="X81" i="5" s="1"/>
  <c r="T79" i="5"/>
  <c r="V79" i="5" s="1"/>
  <c r="X79" i="5" s="1"/>
  <c r="T61" i="5"/>
  <c r="V61" i="5" s="1"/>
  <c r="X61" i="5" s="1"/>
  <c r="T59" i="5"/>
  <c r="V59" i="5" s="1"/>
  <c r="X59" i="5" s="1"/>
  <c r="T45" i="5"/>
  <c r="V45" i="5" s="1"/>
  <c r="X45" i="5" s="1"/>
  <c r="T41" i="5"/>
  <c r="T145" i="5"/>
  <c r="V145" i="5" s="1"/>
  <c r="X145" i="5" s="1"/>
  <c r="T118" i="5"/>
  <c r="V118" i="5" s="1"/>
  <c r="X118" i="5" s="1"/>
  <c r="T74" i="5"/>
  <c r="V74" i="5" s="1"/>
  <c r="X74" i="5" s="1"/>
  <c r="T66" i="5"/>
  <c r="V66" i="5" s="1"/>
  <c r="X66" i="5" s="1"/>
  <c r="T97" i="5"/>
  <c r="V97" i="5" s="1"/>
  <c r="X97" i="5" s="1"/>
  <c r="T77" i="5"/>
  <c r="V77" i="5" s="1"/>
  <c r="X77" i="5" s="1"/>
  <c r="T14" i="5"/>
  <c r="V14" i="5" s="1"/>
  <c r="X14" i="5" s="1"/>
  <c r="T142" i="5"/>
  <c r="V142" i="5" s="1"/>
  <c r="X142" i="5" s="1"/>
  <c r="T139" i="5"/>
  <c r="V139" i="5" s="1"/>
  <c r="X139" i="5" s="1"/>
  <c r="T130" i="5"/>
  <c r="V130" i="5" s="1"/>
  <c r="X130" i="5" s="1"/>
  <c r="T68" i="5"/>
  <c r="V68" i="5" s="1"/>
  <c r="X68" i="5" s="1"/>
  <c r="T54" i="5"/>
  <c r="V54" i="5" s="1"/>
  <c r="X54" i="5" s="1"/>
  <c r="T49" i="5"/>
  <c r="V49" i="5" s="1"/>
  <c r="X49" i="5" s="1"/>
  <c r="T23" i="5"/>
  <c r="V23" i="5" s="1"/>
  <c r="X23" i="5" s="1"/>
  <c r="T122" i="5"/>
  <c r="V122" i="5" s="1"/>
  <c r="X122" i="5" s="1"/>
  <c r="T119" i="5"/>
  <c r="V119" i="5" s="1"/>
  <c r="X119" i="5" s="1"/>
  <c r="T111" i="5"/>
  <c r="V111" i="5" s="1"/>
  <c r="X111" i="5" s="1"/>
  <c r="T62" i="5"/>
  <c r="V62" i="5" s="1"/>
  <c r="X62" i="5" s="1"/>
  <c r="T42" i="5"/>
  <c r="V42" i="5" s="1"/>
  <c r="X42" i="5" s="1"/>
  <c r="T32" i="5"/>
  <c r="V32" i="5" s="1"/>
  <c r="X32" i="5" s="1"/>
  <c r="T26" i="5"/>
  <c r="V26" i="5" s="1"/>
  <c r="X26" i="5" s="1"/>
  <c r="T22" i="5"/>
  <c r="V22" i="5" s="1"/>
  <c r="X22" i="5" s="1"/>
  <c r="T8" i="5"/>
  <c r="V8" i="5" s="1"/>
  <c r="X8" i="5" s="1"/>
  <c r="V39" i="5"/>
  <c r="X39" i="5" s="1"/>
  <c r="T102" i="5"/>
  <c r="V102" i="5" s="1"/>
  <c r="X102" i="5" s="1"/>
  <c r="T75" i="5"/>
  <c r="V75" i="5" s="1"/>
  <c r="X75" i="5" s="1"/>
  <c r="T73" i="5"/>
  <c r="V73" i="5" s="1"/>
  <c r="X73" i="5" s="1"/>
  <c r="T71" i="5"/>
  <c r="V71" i="5" s="1"/>
  <c r="X71" i="5" s="1"/>
  <c r="T67" i="5"/>
  <c r="V67" i="5" s="1"/>
  <c r="X67" i="5" s="1"/>
  <c r="T53" i="5"/>
  <c r="V53" i="5" s="1"/>
  <c r="X53" i="5" s="1"/>
  <c r="T143" i="5"/>
  <c r="V143" i="5" s="1"/>
  <c r="X143" i="5" s="1"/>
  <c r="T140" i="5"/>
  <c r="V140" i="5" s="1"/>
  <c r="X140" i="5" s="1"/>
  <c r="T123" i="5"/>
  <c r="V123" i="5" s="1"/>
  <c r="X123" i="5" s="1"/>
  <c r="T116" i="5"/>
  <c r="V116" i="5" s="1"/>
  <c r="X116" i="5" s="1"/>
  <c r="T147" i="5"/>
  <c r="V147" i="5" s="1"/>
  <c r="X147" i="5" s="1"/>
  <c r="T106" i="5"/>
  <c r="V106" i="5" s="1"/>
  <c r="X106" i="5" s="1"/>
  <c r="T92" i="5"/>
  <c r="V92" i="5" s="1"/>
  <c r="X92" i="5" s="1"/>
  <c r="T149" i="5"/>
  <c r="V149" i="5" s="1"/>
  <c r="X149" i="5" s="1"/>
  <c r="T125" i="5"/>
  <c r="V125" i="5" s="1"/>
  <c r="X125" i="5" s="1"/>
  <c r="T99" i="5"/>
  <c r="V99" i="5" s="1"/>
  <c r="X99" i="5" s="1"/>
  <c r="T86" i="5"/>
  <c r="V86" i="5" s="1"/>
  <c r="X86" i="5" s="1"/>
  <c r="T52" i="5"/>
  <c r="V52" i="5" s="1"/>
  <c r="X52" i="5" s="1"/>
  <c r="T48" i="5"/>
  <c r="V48" i="5" s="1"/>
  <c r="X48" i="5" s="1"/>
  <c r="T35" i="5"/>
  <c r="V35" i="5" s="1"/>
  <c r="X35" i="5" s="1"/>
  <c r="T21" i="5"/>
  <c r="V21" i="5" s="1"/>
  <c r="X21" i="5" s="1"/>
  <c r="T18" i="5"/>
  <c r="V18" i="5" s="1"/>
  <c r="X18" i="5" s="1"/>
  <c r="T13" i="5"/>
  <c r="T25" i="5"/>
  <c r="V25" i="5" s="1"/>
  <c r="X25" i="5" s="1"/>
  <c r="T15" i="5"/>
  <c r="V15" i="5" s="1"/>
  <c r="X15" i="5" s="1"/>
  <c r="T115" i="5"/>
  <c r="V115" i="5" s="1"/>
  <c r="X115" i="5" s="1"/>
  <c r="T98" i="5"/>
  <c r="V98" i="5" s="1"/>
  <c r="X98" i="5" s="1"/>
  <c r="T148" i="5"/>
  <c r="V148" i="5" s="1"/>
  <c r="X148" i="5" s="1"/>
  <c r="T137" i="5"/>
  <c r="V137" i="5" s="1"/>
  <c r="X137" i="5" s="1"/>
  <c r="T124" i="5"/>
  <c r="V124" i="5" s="1"/>
  <c r="X124" i="5" s="1"/>
  <c r="T117" i="5"/>
  <c r="V117" i="5" s="1"/>
  <c r="X117" i="5" s="1"/>
  <c r="T93" i="5"/>
  <c r="V93" i="5" s="1"/>
  <c r="X93" i="5" s="1"/>
  <c r="T70" i="5"/>
  <c r="V70" i="5" s="1"/>
  <c r="X70" i="5" s="1"/>
  <c r="T58" i="5"/>
  <c r="V58" i="5" s="1"/>
  <c r="X58" i="5" s="1"/>
  <c r="T38" i="5"/>
  <c r="V38" i="5" s="1"/>
  <c r="X38" i="5" s="1"/>
  <c r="T20" i="5"/>
  <c r="V20" i="5" s="1"/>
  <c r="X20" i="5" s="1"/>
  <c r="T129" i="5"/>
  <c r="V129" i="5" s="1"/>
  <c r="X129" i="5" s="1"/>
  <c r="T144" i="5"/>
  <c r="V144" i="5" s="1"/>
  <c r="X144" i="5" s="1"/>
  <c r="T141" i="5"/>
  <c r="V141" i="5" s="1"/>
  <c r="X141" i="5" s="1"/>
  <c r="T126" i="5"/>
  <c r="V126" i="5" s="1"/>
  <c r="X126" i="5" s="1"/>
  <c r="T121" i="5"/>
  <c r="V121" i="5" s="1"/>
  <c r="X121" i="5" s="1"/>
  <c r="T104" i="5"/>
  <c r="V104" i="5" s="1"/>
  <c r="X104" i="5" s="1"/>
  <c r="T80" i="5"/>
  <c r="V80" i="5" s="1"/>
  <c r="X80" i="5" s="1"/>
  <c r="T64" i="5"/>
  <c r="V64" i="5" s="1"/>
  <c r="X64" i="5" s="1"/>
  <c r="T56" i="5"/>
  <c r="V56" i="5" s="1"/>
  <c r="X56" i="5" s="1"/>
  <c r="T44" i="5"/>
  <c r="V44" i="5" s="1"/>
  <c r="X44" i="5" s="1"/>
  <c r="T28" i="5"/>
  <c r="V28" i="5" s="1"/>
  <c r="X28" i="5" s="1"/>
  <c r="T33" i="5"/>
  <c r="V33" i="5" s="1"/>
  <c r="X33" i="5" s="1"/>
  <c r="T138" i="5"/>
  <c r="V138" i="5" s="1"/>
  <c r="X138" i="5" s="1"/>
  <c r="T46" i="5"/>
  <c r="V46" i="5" s="1"/>
  <c r="X46" i="5" s="1"/>
  <c r="T100" i="5"/>
  <c r="V100" i="5" s="1"/>
  <c r="X100" i="5" s="1"/>
  <c r="T83" i="5"/>
  <c r="V83" i="5" s="1"/>
  <c r="X83" i="5" s="1"/>
  <c r="T69" i="5"/>
  <c r="V69" i="5" s="1"/>
  <c r="X69" i="5" s="1"/>
  <c r="T60" i="5"/>
  <c r="V60" i="5" s="1"/>
  <c r="X60" i="5" s="1"/>
  <c r="T57" i="5"/>
  <c r="V57" i="5" s="1"/>
  <c r="X57" i="5" s="1"/>
  <c r="T36" i="5"/>
  <c r="V36" i="5" s="1"/>
  <c r="X36" i="5" s="1"/>
  <c r="T19" i="5"/>
  <c r="V19" i="5" s="1"/>
  <c r="X19" i="5" s="1"/>
  <c r="T17" i="5"/>
  <c r="V17" i="5" s="1"/>
  <c r="X17" i="5" s="1"/>
  <c r="T3" i="5"/>
  <c r="T131" i="5"/>
  <c r="V131" i="5" s="1"/>
  <c r="X131" i="5" s="1"/>
  <c r="T127" i="5"/>
  <c r="V127" i="5" s="1"/>
  <c r="X127" i="5" s="1"/>
  <c r="T103" i="5"/>
  <c r="V103" i="5" s="1"/>
  <c r="X103" i="5" s="1"/>
  <c r="T76" i="5"/>
  <c r="V76" i="5" s="1"/>
  <c r="X76" i="5" s="1"/>
  <c r="T72" i="5"/>
  <c r="V72" i="5" s="1"/>
  <c r="X72" i="5" s="1"/>
  <c r="T65" i="5"/>
  <c r="V65" i="5" s="1"/>
  <c r="X65" i="5" s="1"/>
  <c r="T146" i="5"/>
  <c r="V146" i="5" s="1"/>
  <c r="X146" i="5" s="1"/>
  <c r="T114" i="5"/>
  <c r="V114" i="5" s="1"/>
  <c r="X114" i="5" s="1"/>
  <c r="T82" i="5"/>
  <c r="V82" i="5" s="1"/>
  <c r="X82" i="5" s="1"/>
  <c r="T50" i="5"/>
  <c r="V50" i="5" s="1"/>
  <c r="X50" i="5" s="1"/>
  <c r="T34" i="5"/>
  <c r="V34" i="5" s="1"/>
  <c r="X34" i="5" s="1"/>
  <c r="T10" i="5"/>
  <c r="V10" i="5" s="1"/>
  <c r="X10" i="5" s="1"/>
  <c r="T113" i="5"/>
  <c r="V113" i="5" s="1"/>
  <c r="X113" i="5" s="1"/>
  <c r="T105" i="5"/>
  <c r="V105" i="5" s="1"/>
  <c r="X105" i="5" s="1"/>
  <c r="T89" i="5"/>
  <c r="V89" i="5" s="1"/>
  <c r="X89" i="5" s="1"/>
  <c r="T9" i="5"/>
  <c r="V9" i="5" s="1"/>
  <c r="X9" i="5" s="1"/>
  <c r="T136" i="5"/>
  <c r="V136" i="5" s="1"/>
  <c r="X136" i="5" s="1"/>
  <c r="T128" i="5"/>
  <c r="V128" i="5" s="1"/>
  <c r="X128" i="5" s="1"/>
  <c r="T120" i="5"/>
  <c r="V120" i="5" s="1"/>
  <c r="X120" i="5" s="1"/>
  <c r="T112" i="5"/>
  <c r="V112" i="5" s="1"/>
  <c r="X112" i="5" s="1"/>
  <c r="T96" i="5"/>
  <c r="V96" i="5" s="1"/>
  <c r="X96" i="5" s="1"/>
  <c r="T88" i="5"/>
  <c r="V88" i="5" s="1"/>
  <c r="X88" i="5" s="1"/>
  <c r="T40" i="5"/>
  <c r="V40" i="5" s="1"/>
  <c r="X40" i="5" s="1"/>
  <c r="T24" i="5"/>
  <c r="V24" i="5" s="1"/>
  <c r="X24" i="5" s="1"/>
  <c r="T16" i="5"/>
  <c r="V16" i="5" s="1"/>
  <c r="X16" i="5" s="1"/>
  <c r="T135" i="5"/>
  <c r="V135" i="5" s="1"/>
  <c r="X135" i="5" s="1"/>
  <c r="T95" i="5"/>
  <c r="V95" i="5" s="1"/>
  <c r="X95" i="5" s="1"/>
  <c r="T87" i="5"/>
  <c r="V87" i="5" s="1"/>
  <c r="X87" i="5" s="1"/>
  <c r="T63" i="5"/>
  <c r="V63" i="5" s="1"/>
  <c r="X63" i="5" s="1"/>
  <c r="T55" i="5"/>
  <c r="V55" i="5" s="1"/>
  <c r="X55" i="5" s="1"/>
  <c r="T47" i="5"/>
  <c r="V47" i="5" s="1"/>
  <c r="X47" i="5" s="1"/>
  <c r="T31" i="5"/>
  <c r="V31" i="5" s="1"/>
  <c r="X31" i="5" s="1"/>
  <c r="T7" i="5"/>
  <c r="T134" i="5"/>
  <c r="V134" i="5" s="1"/>
  <c r="X134" i="5" s="1"/>
  <c r="T110" i="5"/>
  <c r="V110" i="5" s="1"/>
  <c r="X110" i="5" s="1"/>
  <c r="T78" i="5"/>
  <c r="V78" i="5" s="1"/>
  <c r="X78" i="5" s="1"/>
  <c r="T30" i="5"/>
  <c r="V30" i="5" s="1"/>
  <c r="X30" i="5" s="1"/>
  <c r="T6" i="5"/>
  <c r="T133" i="5"/>
  <c r="V133" i="5" s="1"/>
  <c r="X133" i="5" s="1"/>
  <c r="T109" i="5"/>
  <c r="V109" i="5" s="1"/>
  <c r="X109" i="5" s="1"/>
  <c r="T101" i="5"/>
  <c r="V101" i="5" s="1"/>
  <c r="X101" i="5" s="1"/>
  <c r="T85" i="5"/>
  <c r="V85" i="5" s="1"/>
  <c r="X85" i="5" s="1"/>
  <c r="T37" i="5"/>
  <c r="V37" i="5" s="1"/>
  <c r="X37" i="5" s="1"/>
  <c r="T29" i="5"/>
  <c r="V29" i="5" s="1"/>
  <c r="X29" i="5" s="1"/>
  <c r="V5" i="5"/>
  <c r="X5" i="5" s="1"/>
  <c r="T108" i="5"/>
  <c r="V108" i="5" s="1"/>
  <c r="X108" i="5" s="1"/>
  <c r="T84" i="5"/>
  <c r="V84" i="5" s="1"/>
  <c r="X84" i="5" s="1"/>
  <c r="T12" i="5"/>
  <c r="V12" i="5" s="1"/>
  <c r="X12" i="5" s="1"/>
  <c r="T107" i="5"/>
  <c r="V107" i="5" s="1"/>
  <c r="X107" i="5" s="1"/>
  <c r="T51" i="5"/>
  <c r="V51" i="5" s="1"/>
  <c r="X51" i="5" s="1"/>
  <c r="T43" i="5"/>
  <c r="V43" i="5" s="1"/>
  <c r="X43" i="5" s="1"/>
  <c r="T27" i="5"/>
  <c r="V27" i="5" s="1"/>
  <c r="X27" i="5" s="1"/>
  <c r="T11" i="5"/>
  <c r="V11" i="5" s="1"/>
  <c r="X11" i="5" s="1"/>
  <c r="K19" i="5"/>
  <c r="K5" i="5"/>
  <c r="K3" i="5"/>
  <c r="V2" i="5" s="1"/>
  <c r="X2" i="5" s="1"/>
  <c r="Y2" i="5" s="1"/>
  <c r="K18" i="5"/>
  <c r="K8" i="5"/>
  <c r="K22" i="5"/>
  <c r="K6" i="5"/>
  <c r="K21" i="5"/>
  <c r="K20" i="5"/>
  <c r="K4" i="5"/>
  <c r="V41" i="5" l="1"/>
  <c r="X41" i="5" s="1"/>
  <c r="Y41" i="5" s="1"/>
  <c r="AD41" i="5" s="1"/>
  <c r="X42" i="1" s="1"/>
  <c r="AJ3" i="5"/>
  <c r="AL3" i="5" s="1"/>
  <c r="V3" i="5"/>
  <c r="V7" i="5"/>
  <c r="V6" i="5"/>
  <c r="Y40" i="5"/>
  <c r="AB40" i="5" s="1"/>
  <c r="V41" i="1" s="1"/>
  <c r="Y89" i="5"/>
  <c r="AB89" i="5" s="1"/>
  <c r="V90" i="1" s="1"/>
  <c r="Y146" i="5"/>
  <c r="AD146" i="5" s="1"/>
  <c r="X147" i="1" s="1"/>
  <c r="Y104" i="5"/>
  <c r="AD104" i="5" s="1"/>
  <c r="X105" i="1" s="1"/>
  <c r="Y52" i="5"/>
  <c r="AD52" i="5" s="1"/>
  <c r="X53" i="1" s="1"/>
  <c r="Y116" i="5"/>
  <c r="AD116" i="5" s="1"/>
  <c r="X117" i="1" s="1"/>
  <c r="Y90" i="5"/>
  <c r="Y75" i="5"/>
  <c r="Y48" i="5"/>
  <c r="Y55" i="5"/>
  <c r="AD55" i="5" s="1"/>
  <c r="X56" i="1" s="1"/>
  <c r="Y70" i="5"/>
  <c r="AC70" i="5" s="1"/>
  <c r="W71" i="1" s="1"/>
  <c r="Y139" i="5"/>
  <c r="AD139" i="5" s="1"/>
  <c r="X140" i="1" s="1"/>
  <c r="Y98" i="5"/>
  <c r="Y19" i="5"/>
  <c r="Y147" i="5"/>
  <c r="Y68" i="5"/>
  <c r="Y109" i="5"/>
  <c r="Y86" i="5"/>
  <c r="Y105" i="5"/>
  <c r="Y25" i="5"/>
  <c r="AB25" i="5" s="1"/>
  <c r="V26" i="1" s="1"/>
  <c r="Y119" i="5"/>
  <c r="AB119" i="5" s="1"/>
  <c r="V120" i="1" s="1"/>
  <c r="Y142" i="5"/>
  <c r="AC142" i="5" s="1"/>
  <c r="W143" i="1" s="1"/>
  <c r="Y132" i="5"/>
  <c r="AB132" i="5" s="1"/>
  <c r="V133" i="1" s="1"/>
  <c r="Y42" i="5"/>
  <c r="Y12" i="5"/>
  <c r="AD12" i="5" s="1"/>
  <c r="X13" i="1" s="1"/>
  <c r="Y94" i="5"/>
  <c r="Y15" i="5"/>
  <c r="Y33" i="5"/>
  <c r="Y93" i="5"/>
  <c r="AD93" i="5" s="1"/>
  <c r="X94" i="1" s="1"/>
  <c r="Y29" i="5"/>
  <c r="Y78" i="5"/>
  <c r="AC78" i="5" s="1"/>
  <c r="W79" i="1" s="1"/>
  <c r="Y112" i="5"/>
  <c r="AC112" i="5" s="1"/>
  <c r="W113" i="1" s="1"/>
  <c r="Y76" i="5"/>
  <c r="AC76" i="5" s="1"/>
  <c r="W77" i="1" s="1"/>
  <c r="Y117" i="5"/>
  <c r="AD117" i="5" s="1"/>
  <c r="X118" i="1" s="1"/>
  <c r="Y143" i="5"/>
  <c r="AC143" i="5" s="1"/>
  <c r="W144" i="1" s="1"/>
  <c r="Y8" i="5"/>
  <c r="Y14" i="5"/>
  <c r="AC14" i="5" s="1"/>
  <c r="W15" i="1" s="1"/>
  <c r="Y45" i="5"/>
  <c r="AD45" i="5" s="1"/>
  <c r="X46" i="1" s="1"/>
  <c r="Y91" i="5"/>
  <c r="AB91" i="5" s="1"/>
  <c r="V92" i="1" s="1"/>
  <c r="Y114" i="5"/>
  <c r="Y99" i="5"/>
  <c r="Y84" i="5"/>
  <c r="Y125" i="5"/>
  <c r="Y38" i="5"/>
  <c r="Y102" i="5"/>
  <c r="Y87" i="5"/>
  <c r="Y57" i="5"/>
  <c r="Y121" i="5"/>
  <c r="Y11" i="5"/>
  <c r="AB11" i="5" s="1"/>
  <c r="V12" i="1" s="1"/>
  <c r="Y5" i="5"/>
  <c r="AD5" i="5" s="1"/>
  <c r="X6" i="1" s="1"/>
  <c r="Y113" i="5"/>
  <c r="AC113" i="5" s="1"/>
  <c r="W114" i="1" s="1"/>
  <c r="Y37" i="5"/>
  <c r="AC37" i="5" s="1"/>
  <c r="W38" i="1" s="1"/>
  <c r="Y120" i="5"/>
  <c r="AB120" i="5" s="1"/>
  <c r="V121" i="1" s="1"/>
  <c r="Y34" i="5"/>
  <c r="Y60" i="5"/>
  <c r="AD60" i="5" s="1"/>
  <c r="X61" i="1" s="1"/>
  <c r="Y18" i="5"/>
  <c r="AD18" i="5" s="1"/>
  <c r="X19" i="1" s="1"/>
  <c r="Y53" i="5"/>
  <c r="AD53" i="5" s="1"/>
  <c r="X54" i="1" s="1"/>
  <c r="Y22" i="5"/>
  <c r="AC22" i="5" s="1"/>
  <c r="W23" i="1" s="1"/>
  <c r="Y148" i="9"/>
  <c r="Y122" i="5"/>
  <c r="Y43" i="5"/>
  <c r="Y28" i="5"/>
  <c r="AD28" i="5" s="1"/>
  <c r="X29" i="1" s="1"/>
  <c r="Y133" i="5"/>
  <c r="Y46" i="5"/>
  <c r="Y110" i="5"/>
  <c r="Y31" i="5"/>
  <c r="AD31" i="5" s="1"/>
  <c r="X32" i="1" s="1"/>
  <c r="Y95" i="5"/>
  <c r="Y80" i="5"/>
  <c r="Y144" i="5"/>
  <c r="Y65" i="5"/>
  <c r="Y30" i="5"/>
  <c r="Y72" i="5"/>
  <c r="AD72" i="5" s="1"/>
  <c r="X73" i="1" s="1"/>
  <c r="Y134" i="5"/>
  <c r="AC134" i="5" s="1"/>
  <c r="W135" i="1" s="1"/>
  <c r="Y135" i="5"/>
  <c r="AD135" i="5" s="1"/>
  <c r="X136" i="1" s="1"/>
  <c r="Y128" i="5"/>
  <c r="AC128" i="5" s="1"/>
  <c r="W129" i="1" s="1"/>
  <c r="Y50" i="5"/>
  <c r="AB50" i="5" s="1"/>
  <c r="V51" i="1" s="1"/>
  <c r="Y127" i="5"/>
  <c r="AC127" i="5" s="1"/>
  <c r="W128" i="1" s="1"/>
  <c r="Y69" i="5"/>
  <c r="AC69" i="5" s="1"/>
  <c r="W70" i="1" s="1"/>
  <c r="Y56" i="5"/>
  <c r="AC56" i="5" s="1"/>
  <c r="W57" i="1" s="1"/>
  <c r="Y129" i="5"/>
  <c r="AC129" i="5" s="1"/>
  <c r="W130" i="1" s="1"/>
  <c r="Y92" i="5"/>
  <c r="AC92" i="5" s="1"/>
  <c r="W93" i="1" s="1"/>
  <c r="Y67" i="5"/>
  <c r="AB67" i="5" s="1"/>
  <c r="V68" i="1" s="1"/>
  <c r="Y26" i="5"/>
  <c r="Y49" i="5"/>
  <c r="AB49" i="5" s="1"/>
  <c r="V50" i="1" s="1"/>
  <c r="Y97" i="5"/>
  <c r="AB97" i="5" s="1"/>
  <c r="V98" i="1" s="1"/>
  <c r="Y61" i="5"/>
  <c r="AD61" i="5" s="1"/>
  <c r="X62" i="1" s="1"/>
  <c r="Y149" i="9"/>
  <c r="AD149" i="9" s="1"/>
  <c r="V150" i="8" s="1"/>
  <c r="Y51" i="5"/>
  <c r="Y115" i="5"/>
  <c r="Y100" i="5"/>
  <c r="Y77" i="5"/>
  <c r="Y141" i="5"/>
  <c r="Y118" i="5"/>
  <c r="AC118" i="5" s="1"/>
  <c r="W119" i="1" s="1"/>
  <c r="Y103" i="5"/>
  <c r="AB103" i="5" s="1"/>
  <c r="V104" i="1" s="1"/>
  <c r="Y24" i="5"/>
  <c r="Y88" i="5"/>
  <c r="Y9" i="5"/>
  <c r="Y73" i="5"/>
  <c r="Y137" i="5"/>
  <c r="Y63" i="5"/>
  <c r="AC63" i="5" s="1"/>
  <c r="W64" i="1" s="1"/>
  <c r="Y36" i="5"/>
  <c r="AB36" i="5" s="1"/>
  <c r="V37" i="1" s="1"/>
  <c r="Y107" i="5"/>
  <c r="AB107" i="5" s="1"/>
  <c r="V108" i="1" s="1"/>
  <c r="Y101" i="5"/>
  <c r="AB101" i="5" s="1"/>
  <c r="V102" i="1" s="1"/>
  <c r="Y16" i="5"/>
  <c r="AD16" i="5" s="1"/>
  <c r="X17" i="1" s="1"/>
  <c r="Y136" i="5"/>
  <c r="AB136" i="5" s="1"/>
  <c r="V137" i="1" s="1"/>
  <c r="Y82" i="5"/>
  <c r="AB82" i="5" s="1"/>
  <c r="V83" i="1" s="1"/>
  <c r="Y131" i="5"/>
  <c r="AC131" i="5" s="1"/>
  <c r="W132" i="1" s="1"/>
  <c r="Y83" i="5"/>
  <c r="AD83" i="5" s="1"/>
  <c r="X84" i="1" s="1"/>
  <c r="Y64" i="5"/>
  <c r="AC64" i="5" s="1"/>
  <c r="W65" i="1" s="1"/>
  <c r="Y20" i="5"/>
  <c r="AB20" i="5" s="1"/>
  <c r="V21" i="1" s="1"/>
  <c r="Y148" i="5"/>
  <c r="AC148" i="5" s="1"/>
  <c r="W149" i="1" s="1"/>
  <c r="Y35" i="5"/>
  <c r="AC35" i="5" s="1"/>
  <c r="W36" i="1" s="1"/>
  <c r="Y106" i="5"/>
  <c r="AB106" i="5" s="1"/>
  <c r="V107" i="1" s="1"/>
  <c r="Y71" i="5"/>
  <c r="AC71" i="5" s="1"/>
  <c r="W72" i="1" s="1"/>
  <c r="Y54" i="5"/>
  <c r="AB54" i="5" s="1"/>
  <c r="V55" i="1" s="1"/>
  <c r="Y66" i="5"/>
  <c r="AB66" i="5" s="1"/>
  <c r="V67" i="1" s="1"/>
  <c r="Y79" i="5"/>
  <c r="AB79" i="5" s="1"/>
  <c r="V80" i="1" s="1"/>
  <c r="Y10" i="5"/>
  <c r="Y74" i="5"/>
  <c r="Y138" i="5"/>
  <c r="Y59" i="5"/>
  <c r="Y123" i="5"/>
  <c r="Y44" i="5"/>
  <c r="AB44" i="5" s="1"/>
  <c r="V45" i="1" s="1"/>
  <c r="Y108" i="5"/>
  <c r="Y21" i="5"/>
  <c r="Y85" i="5"/>
  <c r="Y149" i="5"/>
  <c r="AD149" i="5" s="1"/>
  <c r="X150" i="1" s="1"/>
  <c r="Y62" i="5"/>
  <c r="Y47" i="5"/>
  <c r="Y111" i="5"/>
  <c r="Y96" i="5"/>
  <c r="Y17" i="5"/>
  <c r="Y81" i="5"/>
  <c r="Y145" i="5"/>
  <c r="AA2" i="5"/>
  <c r="U3" i="1" s="1"/>
  <c r="Y27" i="5"/>
  <c r="Y124" i="5"/>
  <c r="AB124" i="5" s="1"/>
  <c r="V125" i="1" s="1"/>
  <c r="Y23" i="5"/>
  <c r="AC23" i="5" s="1"/>
  <c r="W24" i="1" s="1"/>
  <c r="Y4" i="5"/>
  <c r="AC4" i="5" s="1"/>
  <c r="W5" i="1" s="1"/>
  <c r="Y140" i="5"/>
  <c r="AB140" i="5" s="1"/>
  <c r="V141" i="1" s="1"/>
  <c r="Y58" i="5"/>
  <c r="AD58" i="5" s="1"/>
  <c r="X59" i="1" s="1"/>
  <c r="V13" i="5"/>
  <c r="X13" i="5" s="1"/>
  <c r="AI3" i="5" l="1"/>
  <c r="C4" i="6" s="1"/>
  <c r="AI8" i="5"/>
  <c r="X6" i="5"/>
  <c r="AI9" i="5" s="1"/>
  <c r="X7" i="5"/>
  <c r="Y7" i="5" s="1"/>
  <c r="X3" i="5"/>
  <c r="AI24" i="5" s="1"/>
  <c r="C25" i="6" s="1"/>
  <c r="AB70" i="5"/>
  <c r="V71" i="1" s="1"/>
  <c r="AD70" i="5"/>
  <c r="X71" i="1" s="1"/>
  <c r="AB139" i="5"/>
  <c r="V140" i="1" s="1"/>
  <c r="AC139" i="5"/>
  <c r="W140" i="1" s="1"/>
  <c r="AC117" i="5"/>
  <c r="W118" i="1" s="1"/>
  <c r="AC104" i="5"/>
  <c r="W105" i="1" s="1"/>
  <c r="AC135" i="5"/>
  <c r="W136" i="1" s="1"/>
  <c r="AC5" i="5"/>
  <c r="W6" i="1" s="1"/>
  <c r="AC67" i="5"/>
  <c r="W68" i="1" s="1"/>
  <c r="AC40" i="5"/>
  <c r="W41" i="1" s="1"/>
  <c r="AD29" i="5"/>
  <c r="X30" i="1" s="1"/>
  <c r="AB30" i="5"/>
  <c r="V31" i="1" s="1"/>
  <c r="AD30" i="5"/>
  <c r="X31" i="1" s="1"/>
  <c r="AD34" i="5"/>
  <c r="X35" i="1" s="1"/>
  <c r="AC27" i="5"/>
  <c r="W28" i="1" s="1"/>
  <c r="AD27" i="5"/>
  <c r="X28" i="1" s="1"/>
  <c r="AB29" i="5"/>
  <c r="V30" i="1" s="1"/>
  <c r="AC26" i="5"/>
  <c r="W27" i="1" s="1"/>
  <c r="AD26" i="5"/>
  <c r="X27" i="1" s="1"/>
  <c r="AC25" i="5"/>
  <c r="W26" i="1" s="1"/>
  <c r="AD25" i="5"/>
  <c r="X26" i="1" s="1"/>
  <c r="AC33" i="5"/>
  <c r="W34" i="1" s="1"/>
  <c r="AD33" i="5"/>
  <c r="X34" i="1" s="1"/>
  <c r="AD142" i="5"/>
  <c r="X143" i="1" s="1"/>
  <c r="AB69" i="5"/>
  <c r="V70" i="1" s="1"/>
  <c r="AC53" i="5"/>
  <c r="W54" i="1" s="1"/>
  <c r="AC41" i="5"/>
  <c r="W42" i="1" s="1"/>
  <c r="AB55" i="5"/>
  <c r="V56" i="1" s="1"/>
  <c r="AJ4" i="5"/>
  <c r="AL4" i="5" s="1"/>
  <c r="E5" i="6" s="1"/>
  <c r="AD136" i="5"/>
  <c r="X137" i="1" s="1"/>
  <c r="AD106" i="5"/>
  <c r="X107" i="1" s="1"/>
  <c r="AD107" i="5"/>
  <c r="X108" i="1" s="1"/>
  <c r="AC20" i="5"/>
  <c r="W21" i="1" s="1"/>
  <c r="AD20" i="5"/>
  <c r="X21" i="1" s="1"/>
  <c r="AB112" i="5"/>
  <c r="V113" i="1" s="1"/>
  <c r="AC107" i="5"/>
  <c r="W108" i="1" s="1"/>
  <c r="AB76" i="5"/>
  <c r="V77" i="1" s="1"/>
  <c r="AC106" i="5"/>
  <c r="W107" i="1" s="1"/>
  <c r="AD76" i="5"/>
  <c r="X77" i="1" s="1"/>
  <c r="AD134" i="5"/>
  <c r="X135" i="1" s="1"/>
  <c r="AD92" i="5"/>
  <c r="X93" i="1" s="1"/>
  <c r="AD148" i="5"/>
  <c r="X149" i="1" s="1"/>
  <c r="AD129" i="5"/>
  <c r="X130" i="1" s="1"/>
  <c r="AC146" i="5"/>
  <c r="W147" i="1" s="1"/>
  <c r="AC55" i="5"/>
  <c r="W56" i="1" s="1"/>
  <c r="AC16" i="5"/>
  <c r="W17" i="1" s="1"/>
  <c r="AD35" i="5"/>
  <c r="X36" i="1" s="1"/>
  <c r="AB146" i="5"/>
  <c r="V147" i="1" s="1"/>
  <c r="AB117" i="5"/>
  <c r="V118" i="1" s="1"/>
  <c r="AB35" i="5"/>
  <c r="V36" i="1" s="1"/>
  <c r="AD67" i="5"/>
  <c r="X68" i="1" s="1"/>
  <c r="AC136" i="5"/>
  <c r="W137" i="1" s="1"/>
  <c r="AD97" i="5"/>
  <c r="X98" i="1" s="1"/>
  <c r="AB22" i="5"/>
  <c r="V23" i="1" s="1"/>
  <c r="AD69" i="5"/>
  <c r="X70" i="1" s="1"/>
  <c r="AB135" i="5"/>
  <c r="V136" i="1" s="1"/>
  <c r="AD40" i="5"/>
  <c r="X41" i="1" s="1"/>
  <c r="AC61" i="5"/>
  <c r="W62" i="1" s="1"/>
  <c r="AC45" i="5"/>
  <c r="W46" i="1" s="1"/>
  <c r="AB61" i="5"/>
  <c r="V62" i="1" s="1"/>
  <c r="AD22" i="5"/>
  <c r="X23" i="1" s="1"/>
  <c r="AD112" i="5"/>
  <c r="X113" i="1" s="1"/>
  <c r="AC91" i="5"/>
  <c r="W92" i="1" s="1"/>
  <c r="AC132" i="5"/>
  <c r="W133" i="1" s="1"/>
  <c r="AB78" i="5"/>
  <c r="V79" i="1" s="1"/>
  <c r="AD127" i="5"/>
  <c r="X128" i="1" s="1"/>
  <c r="AD91" i="5"/>
  <c r="X92" i="1" s="1"/>
  <c r="AC60" i="5"/>
  <c r="W61" i="1" s="1"/>
  <c r="AD131" i="5"/>
  <c r="X132" i="1" s="1"/>
  <c r="AB60" i="5"/>
  <c r="V61" i="1" s="1"/>
  <c r="AD56" i="5"/>
  <c r="X57" i="1" s="1"/>
  <c r="AB131" i="5"/>
  <c r="V132" i="1" s="1"/>
  <c r="AB56" i="5"/>
  <c r="V57" i="1" s="1"/>
  <c r="AD132" i="5"/>
  <c r="X133" i="1" s="1"/>
  <c r="AC29" i="5"/>
  <c r="W30" i="1" s="1"/>
  <c r="AC116" i="5"/>
  <c r="W117" i="1" s="1"/>
  <c r="AC72" i="5"/>
  <c r="W73" i="1" s="1"/>
  <c r="AC18" i="5"/>
  <c r="W19" i="1" s="1"/>
  <c r="AB18" i="5"/>
  <c r="V19" i="1" s="1"/>
  <c r="AD128" i="5"/>
  <c r="X129" i="1" s="1"/>
  <c r="AD11" i="5"/>
  <c r="X12" i="1" s="1"/>
  <c r="AD89" i="5"/>
  <c r="X90" i="1" s="1"/>
  <c r="AC97" i="5"/>
  <c r="W98" i="1" s="1"/>
  <c r="AC11" i="5"/>
  <c r="W12" i="1" s="1"/>
  <c r="AC89" i="5"/>
  <c r="W90" i="1" s="1"/>
  <c r="AD113" i="5"/>
  <c r="X114" i="1" s="1"/>
  <c r="AC52" i="5"/>
  <c r="W53" i="1" s="1"/>
  <c r="AD119" i="5"/>
  <c r="X120" i="1" s="1"/>
  <c r="AC119" i="5"/>
  <c r="W120" i="1" s="1"/>
  <c r="AB113" i="5"/>
  <c r="V114" i="1" s="1"/>
  <c r="AD71" i="5"/>
  <c r="X72" i="1" s="1"/>
  <c r="AB71" i="5"/>
  <c r="V72" i="1" s="1"/>
  <c r="AD64" i="5"/>
  <c r="X65" i="1" s="1"/>
  <c r="AD49" i="5"/>
  <c r="X50" i="1" s="1"/>
  <c r="AD37" i="5"/>
  <c r="X38" i="1" s="1"/>
  <c r="W149" i="8"/>
  <c r="AI4" i="5"/>
  <c r="C5" i="6" s="1"/>
  <c r="AD120" i="5"/>
  <c r="X121" i="1" s="1"/>
  <c r="AC120" i="5"/>
  <c r="W121" i="1" s="1"/>
  <c r="AB72" i="5"/>
  <c r="V73" i="1" s="1"/>
  <c r="AB116" i="5"/>
  <c r="V117" i="1" s="1"/>
  <c r="AD78" i="5"/>
  <c r="X79" i="1" s="1"/>
  <c r="AI12" i="5"/>
  <c r="C13" i="6" s="1"/>
  <c r="AB63" i="5"/>
  <c r="V64" i="1" s="1"/>
  <c r="AD63" i="5"/>
  <c r="X64" i="1" s="1"/>
  <c r="AD66" i="5"/>
  <c r="X67" i="1" s="1"/>
  <c r="AC36" i="5"/>
  <c r="W37" i="1" s="1"/>
  <c r="AC66" i="5"/>
  <c r="W67" i="1" s="1"/>
  <c r="AJ9" i="5"/>
  <c r="AL9" i="5" s="1"/>
  <c r="C10" i="6"/>
  <c r="AD36" i="5"/>
  <c r="X37" i="1" s="1"/>
  <c r="AD54" i="5"/>
  <c r="X55" i="1" s="1"/>
  <c r="AC54" i="5"/>
  <c r="W55" i="1" s="1"/>
  <c r="AD79" i="5"/>
  <c r="X80" i="1" s="1"/>
  <c r="AC79" i="5"/>
  <c r="W80" i="1" s="1"/>
  <c r="AJ12" i="5"/>
  <c r="AC77" i="5"/>
  <c r="W78" i="1" s="1"/>
  <c r="AD77" i="5"/>
  <c r="X78" i="1" s="1"/>
  <c r="AB77" i="5"/>
  <c r="V78" i="1" s="1"/>
  <c r="AC49" i="5"/>
  <c r="W50" i="1" s="1"/>
  <c r="AD14" i="5"/>
  <c r="X15" i="1" s="1"/>
  <c r="AD50" i="5"/>
  <c r="X51" i="1" s="1"/>
  <c r="AC50" i="5"/>
  <c r="W51" i="1" s="1"/>
  <c r="AC82" i="5"/>
  <c r="W83" i="1" s="1"/>
  <c r="AB121" i="5"/>
  <c r="V122" i="1" s="1"/>
  <c r="AD121" i="5"/>
  <c r="X122" i="1" s="1"/>
  <c r="AB38" i="5"/>
  <c r="V39" i="1" s="1"/>
  <c r="AD38" i="5"/>
  <c r="X39" i="1" s="1"/>
  <c r="AD24" i="5"/>
  <c r="X25" i="1" s="1"/>
  <c r="AC24" i="5"/>
  <c r="W25" i="1" s="1"/>
  <c r="AJ27" i="5"/>
  <c r="D28" i="6" s="1"/>
  <c r="AD145" i="5"/>
  <c r="X146" i="1" s="1"/>
  <c r="AC145" i="5"/>
  <c r="W146" i="1" s="1"/>
  <c r="AD138" i="5"/>
  <c r="X139" i="1" s="1"/>
  <c r="AB138" i="5"/>
  <c r="V139" i="1" s="1"/>
  <c r="AC138" i="5"/>
  <c r="W139" i="1" s="1"/>
  <c r="AC88" i="5"/>
  <c r="W89" i="1" s="1"/>
  <c r="AD88" i="5"/>
  <c r="X89" i="1" s="1"/>
  <c r="AB88" i="5"/>
  <c r="V89" i="1" s="1"/>
  <c r="AB125" i="5"/>
  <c r="V126" i="1" s="1"/>
  <c r="AC125" i="5"/>
  <c r="W126" i="1" s="1"/>
  <c r="AC8" i="5"/>
  <c r="W9" i="1" s="1"/>
  <c r="AD8" i="5"/>
  <c r="X9" i="1" s="1"/>
  <c r="AB8" i="5"/>
  <c r="V9" i="1" s="1"/>
  <c r="AD86" i="5"/>
  <c r="X87" i="1" s="1"/>
  <c r="AB86" i="5"/>
  <c r="V87" i="1" s="1"/>
  <c r="AC86" i="5"/>
  <c r="W87" i="1" s="1"/>
  <c r="AC21" i="5"/>
  <c r="W22" i="1" s="1"/>
  <c r="AD21" i="5"/>
  <c r="X22" i="1" s="1"/>
  <c r="AB21" i="5"/>
  <c r="V22" i="1" s="1"/>
  <c r="AD114" i="5"/>
  <c r="X115" i="1" s="1"/>
  <c r="AC114" i="5"/>
  <c r="W115" i="1" s="1"/>
  <c r="AC110" i="5"/>
  <c r="W111" i="1" s="1"/>
  <c r="AD110" i="5"/>
  <c r="X111" i="1" s="1"/>
  <c r="AB110" i="5"/>
  <c r="V111" i="1" s="1"/>
  <c r="AD10" i="5"/>
  <c r="X11" i="1" s="1"/>
  <c r="AB10" i="5"/>
  <c r="V11" i="1" s="1"/>
  <c r="AC10" i="5"/>
  <c r="W11" i="1" s="1"/>
  <c r="AB68" i="5"/>
  <c r="V69" i="1" s="1"/>
  <c r="AC68" i="5"/>
  <c r="W69" i="1" s="1"/>
  <c r="AD68" i="5"/>
  <c r="X69" i="1" s="1"/>
  <c r="AC137" i="5"/>
  <c r="W138" i="1" s="1"/>
  <c r="AD137" i="5"/>
  <c r="X138" i="1" s="1"/>
  <c r="AC141" i="5"/>
  <c r="W142" i="1" s="1"/>
  <c r="AD141" i="5"/>
  <c r="X142" i="1" s="1"/>
  <c r="AB147" i="5"/>
  <c r="V148" i="1" s="1"/>
  <c r="AC147" i="5"/>
  <c r="W148" i="1" s="1"/>
  <c r="AD147" i="5"/>
  <c r="X148" i="1" s="1"/>
  <c r="AC28" i="5"/>
  <c r="W29" i="1" s="1"/>
  <c r="AD82" i="5"/>
  <c r="X83" i="1" s="1"/>
  <c r="AJ20" i="5"/>
  <c r="AL20" i="5" s="1"/>
  <c r="AJ26" i="5"/>
  <c r="AI19" i="5"/>
  <c r="C20" i="6" s="1"/>
  <c r="AC30" i="5"/>
  <c r="W31" i="1" s="1"/>
  <c r="AJ19" i="5"/>
  <c r="D20" i="6" s="1"/>
  <c r="AJ18" i="5"/>
  <c r="AL18" i="5" s="1"/>
  <c r="Y126" i="5"/>
  <c r="AD126" i="5" s="1"/>
  <c r="X127" i="1" s="1"/>
  <c r="AI27" i="5"/>
  <c r="C28" i="6" s="1"/>
  <c r="AI20" i="5"/>
  <c r="C21" i="6" s="1"/>
  <c r="AI18" i="5"/>
  <c r="C19" i="6" s="1"/>
  <c r="Y32" i="5"/>
  <c r="AD32" i="5" s="1"/>
  <c r="X33" i="1" s="1"/>
  <c r="AD143" i="5"/>
  <c r="X144" i="1" s="1"/>
  <c r="AC121" i="5"/>
  <c r="W122" i="1" s="1"/>
  <c r="AD118" i="5"/>
  <c r="X119" i="1" s="1"/>
  <c r="AC38" i="5"/>
  <c r="W39" i="1" s="1"/>
  <c r="AJ28" i="5"/>
  <c r="AL28" i="5" s="1"/>
  <c r="AJ11" i="5"/>
  <c r="AL11" i="5" s="1"/>
  <c r="AI26" i="5"/>
  <c r="C27" i="6" s="1"/>
  <c r="AD85" i="5"/>
  <c r="X86" i="1" s="1"/>
  <c r="AB85" i="5"/>
  <c r="V86" i="1" s="1"/>
  <c r="AC85" i="5"/>
  <c r="W86" i="1" s="1"/>
  <c r="AB48" i="5"/>
  <c r="V49" i="1" s="1"/>
  <c r="AC48" i="5"/>
  <c r="W49" i="1" s="1"/>
  <c r="AD48" i="5"/>
  <c r="X49" i="1" s="1"/>
  <c r="AB75" i="5"/>
  <c r="V76" i="1" s="1"/>
  <c r="AC75" i="5"/>
  <c r="W76" i="1" s="1"/>
  <c r="AD75" i="5"/>
  <c r="X76" i="1" s="1"/>
  <c r="AC96" i="5"/>
  <c r="W97" i="1" s="1"/>
  <c r="AD96" i="5"/>
  <c r="X97" i="1" s="1"/>
  <c r="AB96" i="5"/>
  <c r="V97" i="1" s="1"/>
  <c r="AC148" i="9"/>
  <c r="U149" i="8" s="1"/>
  <c r="AD148" i="9"/>
  <c r="V149" i="8" s="1"/>
  <c r="AB15" i="5"/>
  <c r="V16" i="1" s="1"/>
  <c r="AC15" i="5"/>
  <c r="W16" i="1" s="1"/>
  <c r="AD15" i="5"/>
  <c r="X16" i="1" s="1"/>
  <c r="AD108" i="5"/>
  <c r="X109" i="1" s="1"/>
  <c r="AB108" i="5"/>
  <c r="V109" i="1" s="1"/>
  <c r="AC108" i="5"/>
  <c r="W109" i="1" s="1"/>
  <c r="AB94" i="5"/>
  <c r="V95" i="1" s="1"/>
  <c r="AC94" i="5"/>
  <c r="W95" i="1" s="1"/>
  <c r="AD94" i="5"/>
  <c r="X95" i="1" s="1"/>
  <c r="AB123" i="5"/>
  <c r="V124" i="1" s="1"/>
  <c r="AC123" i="5"/>
  <c r="W124" i="1" s="1"/>
  <c r="AD123" i="5"/>
  <c r="X124" i="1" s="1"/>
  <c r="AB42" i="5"/>
  <c r="V43" i="1" s="1"/>
  <c r="AC42" i="5"/>
  <c r="W43" i="1" s="1"/>
  <c r="AD42" i="5"/>
  <c r="X43" i="1" s="1"/>
  <c r="AB90" i="5"/>
  <c r="V91" i="1" s="1"/>
  <c r="AC90" i="5"/>
  <c r="W91" i="1" s="1"/>
  <c r="AD90" i="5"/>
  <c r="X91" i="1" s="1"/>
  <c r="AB59" i="5"/>
  <c r="V60" i="1" s="1"/>
  <c r="AC59" i="5"/>
  <c r="W60" i="1" s="1"/>
  <c r="AD59" i="5"/>
  <c r="X60" i="1" s="1"/>
  <c r="AC133" i="5"/>
  <c r="W134" i="1" s="1"/>
  <c r="AD133" i="5"/>
  <c r="X134" i="1" s="1"/>
  <c r="AB133" i="5"/>
  <c r="V134" i="1" s="1"/>
  <c r="AC84" i="5"/>
  <c r="W85" i="1" s="1"/>
  <c r="AD84" i="5"/>
  <c r="X85" i="1" s="1"/>
  <c r="AB31" i="5"/>
  <c r="V32" i="1" s="1"/>
  <c r="AC31" i="5"/>
  <c r="W32" i="1" s="1"/>
  <c r="AD102" i="5"/>
  <c r="X103" i="1" s="1"/>
  <c r="AC102" i="5"/>
  <c r="W103" i="1" s="1"/>
  <c r="AC105" i="5"/>
  <c r="W106" i="1" s="1"/>
  <c r="AD105" i="5"/>
  <c r="X106" i="1" s="1"/>
  <c r="AB111" i="5"/>
  <c r="V112" i="1" s="1"/>
  <c r="AC111" i="5"/>
  <c r="W112" i="1" s="1"/>
  <c r="AD111" i="5"/>
  <c r="X112" i="1" s="1"/>
  <c r="AC47" i="5"/>
  <c r="W48" i="1" s="1"/>
  <c r="AD47" i="5"/>
  <c r="X48" i="1" s="1"/>
  <c r="AB47" i="5"/>
  <c r="V48" i="1" s="1"/>
  <c r="AC46" i="5"/>
  <c r="W47" i="1" s="1"/>
  <c r="AD46" i="5"/>
  <c r="X47" i="1" s="1"/>
  <c r="AC109" i="5"/>
  <c r="W110" i="1" s="1"/>
  <c r="AD109" i="5"/>
  <c r="X110" i="1" s="1"/>
  <c r="AB109" i="5"/>
  <c r="V110" i="1" s="1"/>
  <c r="AB62" i="5"/>
  <c r="V63" i="1" s="1"/>
  <c r="AC62" i="5"/>
  <c r="W63" i="1" s="1"/>
  <c r="AD62" i="5"/>
  <c r="X63" i="1" s="1"/>
  <c r="AC73" i="5"/>
  <c r="W74" i="1" s="1"/>
  <c r="AD73" i="5"/>
  <c r="X74" i="1" s="1"/>
  <c r="AB73" i="5"/>
  <c r="V74" i="1" s="1"/>
  <c r="AB65" i="5"/>
  <c r="V66" i="1" s="1"/>
  <c r="AC65" i="5"/>
  <c r="W66" i="1" s="1"/>
  <c r="AD65" i="5"/>
  <c r="X66" i="1" s="1"/>
  <c r="AA99" i="5"/>
  <c r="U100" i="1" s="1"/>
  <c r="AB99" i="5"/>
  <c r="V100" i="1" s="1"/>
  <c r="AC99" i="5"/>
  <c r="W100" i="1" s="1"/>
  <c r="AD99" i="5"/>
  <c r="X100" i="1" s="1"/>
  <c r="AB17" i="5"/>
  <c r="V18" i="1" s="1"/>
  <c r="AC17" i="5"/>
  <c r="W18" i="1" s="1"/>
  <c r="AD17" i="5"/>
  <c r="X18" i="1" s="1"/>
  <c r="AC51" i="5"/>
  <c r="W52" i="1" s="1"/>
  <c r="AB51" i="5"/>
  <c r="V52" i="1" s="1"/>
  <c r="AD51" i="5"/>
  <c r="X52" i="1" s="1"/>
  <c r="AB95" i="5"/>
  <c r="V96" i="1" s="1"/>
  <c r="AC95" i="5"/>
  <c r="W96" i="1" s="1"/>
  <c r="AD95" i="5"/>
  <c r="X96" i="1" s="1"/>
  <c r="AB87" i="5"/>
  <c r="V88" i="1" s="1"/>
  <c r="AC87" i="5"/>
  <c r="W88" i="1" s="1"/>
  <c r="AD87" i="5"/>
  <c r="X88" i="1" s="1"/>
  <c r="AB81" i="5"/>
  <c r="V82" i="1" s="1"/>
  <c r="AC81" i="5"/>
  <c r="W82" i="1" s="1"/>
  <c r="AD81" i="5"/>
  <c r="X82" i="1" s="1"/>
  <c r="AC74" i="5"/>
  <c r="W75" i="1" s="1"/>
  <c r="AD74" i="5"/>
  <c r="X75" i="1" s="1"/>
  <c r="AD9" i="5"/>
  <c r="X10" i="1" s="1"/>
  <c r="AC9" i="5"/>
  <c r="W10" i="1" s="1"/>
  <c r="AB100" i="5"/>
  <c r="V101" i="1" s="1"/>
  <c r="AC100" i="5"/>
  <c r="W101" i="1" s="1"/>
  <c r="AD100" i="5"/>
  <c r="X101" i="1" s="1"/>
  <c r="AC144" i="5"/>
  <c r="W145" i="1" s="1"/>
  <c r="AB144" i="5"/>
  <c r="V145" i="1" s="1"/>
  <c r="AD144" i="5"/>
  <c r="X145" i="1" s="1"/>
  <c r="AC43" i="5"/>
  <c r="W44" i="1" s="1"/>
  <c r="AD43" i="5"/>
  <c r="X44" i="1" s="1"/>
  <c r="AB43" i="5"/>
  <c r="V44" i="1" s="1"/>
  <c r="AC19" i="5"/>
  <c r="W20" i="1" s="1"/>
  <c r="AD19" i="5"/>
  <c r="X20" i="1" s="1"/>
  <c r="AB19" i="5"/>
  <c r="V20" i="1" s="1"/>
  <c r="AC115" i="5"/>
  <c r="W116" i="1" s="1"/>
  <c r="AD115" i="5"/>
  <c r="X116" i="1" s="1"/>
  <c r="AC80" i="5"/>
  <c r="W81" i="1" s="1"/>
  <c r="AD80" i="5"/>
  <c r="X81" i="1" s="1"/>
  <c r="AB80" i="5"/>
  <c r="V81" i="1" s="1"/>
  <c r="AD122" i="5"/>
  <c r="X123" i="1" s="1"/>
  <c r="AB122" i="5"/>
  <c r="V123" i="1" s="1"/>
  <c r="AC122" i="5"/>
  <c r="W123" i="1" s="1"/>
  <c r="AC57" i="5"/>
  <c r="W58" i="1" s="1"/>
  <c r="AD57" i="5"/>
  <c r="X58" i="1" s="1"/>
  <c r="AD98" i="5"/>
  <c r="X99" i="1" s="1"/>
  <c r="AC98" i="5"/>
  <c r="W99" i="1" s="1"/>
  <c r="Y39" i="5"/>
  <c r="Y130" i="5"/>
  <c r="AJ10" i="5"/>
  <c r="AL10" i="5" s="1"/>
  <c r="AI28" i="5"/>
  <c r="C29" i="6" s="1"/>
  <c r="AI10" i="5"/>
  <c r="C11" i="6" s="1"/>
  <c r="W150" i="8"/>
  <c r="AI11" i="5"/>
  <c r="C12" i="6" s="1"/>
  <c r="C9" i="6"/>
  <c r="AJ8" i="5"/>
  <c r="AL8" i="5" s="1"/>
  <c r="AB4" i="5"/>
  <c r="V5" i="1" s="1"/>
  <c r="AD4" i="5"/>
  <c r="X5" i="1" s="1"/>
  <c r="AJ24" i="5"/>
  <c r="AL24" i="5" s="1"/>
  <c r="T147" i="9"/>
  <c r="V147" i="9" s="1"/>
  <c r="X147" i="9" s="1"/>
  <c r="AD140" i="5"/>
  <c r="X141" i="1" s="1"/>
  <c r="AC140" i="5"/>
  <c r="W141" i="1" s="1"/>
  <c r="AD23" i="5"/>
  <c r="X24" i="1" s="1"/>
  <c r="AB23" i="5"/>
  <c r="V24" i="1" s="1"/>
  <c r="AC124" i="5"/>
  <c r="W125" i="1" s="1"/>
  <c r="AD124" i="5"/>
  <c r="X125" i="1" s="1"/>
  <c r="AC58" i="5"/>
  <c r="W59" i="1" s="1"/>
  <c r="AB58" i="5"/>
  <c r="V59" i="1" s="1"/>
  <c r="AA58" i="5"/>
  <c r="U59" i="1" s="1"/>
  <c r="D5" i="6"/>
  <c r="AI17" i="5" l="1"/>
  <c r="C18" i="6" s="1"/>
  <c r="AI16" i="5"/>
  <c r="C17" i="6" s="1"/>
  <c r="AJ16" i="5"/>
  <c r="AL16" i="5" s="1"/>
  <c r="E17" i="6" s="1"/>
  <c r="Y6" i="5"/>
  <c r="AD6" i="5" s="1"/>
  <c r="X7" i="1" s="1"/>
  <c r="AC7" i="5"/>
  <c r="W8" i="1" s="1"/>
  <c r="AD7" i="5"/>
  <c r="X8" i="1" s="1"/>
  <c r="Y3" i="5"/>
  <c r="AL26" i="5"/>
  <c r="E27" i="6" s="1"/>
  <c r="AL27" i="5"/>
  <c r="E28" i="6" s="1"/>
  <c r="AL19" i="5"/>
  <c r="E20" i="6" s="1"/>
  <c r="AL12" i="5"/>
  <c r="E13" i="6" s="1"/>
  <c r="D10" i="6"/>
  <c r="E10" i="6"/>
  <c r="D13" i="6"/>
  <c r="D27" i="6"/>
  <c r="E11" i="6"/>
  <c r="E29" i="6"/>
  <c r="D19" i="6"/>
  <c r="E19" i="6"/>
  <c r="AJ25" i="5"/>
  <c r="D12" i="6"/>
  <c r="E12" i="6"/>
  <c r="E21" i="6"/>
  <c r="D21" i="6"/>
  <c r="D29" i="6"/>
  <c r="E9" i="6"/>
  <c r="AJ17" i="5"/>
  <c r="AL17" i="5" s="1"/>
  <c r="AB32" i="5"/>
  <c r="V33" i="1" s="1"/>
  <c r="AC32" i="5"/>
  <c r="W33" i="1" s="1"/>
  <c r="D11" i="6"/>
  <c r="AD130" i="5"/>
  <c r="X131" i="1" s="1"/>
  <c r="AC130" i="5"/>
  <c r="W131" i="1" s="1"/>
  <c r="AB39" i="5"/>
  <c r="V40" i="1" s="1"/>
  <c r="AC39" i="5"/>
  <c r="W40" i="1" s="1"/>
  <c r="AD39" i="5"/>
  <c r="X40" i="1" s="1"/>
  <c r="Y13" i="5"/>
  <c r="AI25" i="5"/>
  <c r="C26" i="6" s="1"/>
  <c r="E4" i="6"/>
  <c r="G4" i="6" s="1" a="1"/>
  <c r="G4" i="6" s="1"/>
  <c r="E25" i="6"/>
  <c r="AD2" i="5"/>
  <c r="X3" i="1" s="1"/>
  <c r="AB2" i="5"/>
  <c r="V3" i="1" s="1"/>
  <c r="AC2" i="5"/>
  <c r="W3" i="1" s="1"/>
  <c r="D4" i="6"/>
  <c r="D9" i="6"/>
  <c r="D25" i="6"/>
  <c r="Y147" i="9"/>
  <c r="W148" i="8"/>
  <c r="D17" i="6" l="1"/>
  <c r="AC6" i="5"/>
  <c r="W7" i="1" s="1"/>
  <c r="AB6" i="5"/>
  <c r="V7" i="1" s="1"/>
  <c r="AD3" i="5"/>
  <c r="X4" i="1" s="1"/>
  <c r="AC3" i="5"/>
  <c r="W4" i="1" s="1"/>
  <c r="AL25" i="5"/>
  <c r="E26" i="6" s="1"/>
  <c r="G25" i="6" s="1" a="1"/>
  <c r="G25" i="6" s="1"/>
  <c r="D26" i="6"/>
  <c r="E18" i="6"/>
  <c r="G17" i="6" s="1" a="1"/>
  <c r="G17" i="6" s="1"/>
  <c r="G9" i="6" a="1"/>
  <c r="G9" i="6" s="1"/>
  <c r="D18" i="6"/>
  <c r="AD13" i="5"/>
  <c r="X14" i="1" s="1"/>
  <c r="AC13" i="5"/>
  <c r="W14" i="1" s="1"/>
  <c r="AD147" i="9"/>
  <c r="V148" i="8" s="1"/>
  <c r="AB147" i="9"/>
  <c r="T148" i="8" s="1"/>
  <c r="AC147" i="9"/>
  <c r="U148" i="8" s="1"/>
  <c r="K349" i="9"/>
  <c r="T146" i="9"/>
  <c r="V146" i="9" l="1"/>
  <c r="X146" i="9" s="1"/>
  <c r="T145" i="9" l="1"/>
  <c r="V145" i="9" s="1"/>
  <c r="X145" i="9" s="1"/>
  <c r="Y146" i="9"/>
  <c r="W147" i="8"/>
  <c r="Y145" i="9" l="1"/>
  <c r="W146" i="8"/>
  <c r="AD146" i="9"/>
  <c r="V147" i="8" s="1"/>
  <c r="AB146" i="9"/>
  <c r="T147" i="8" s="1"/>
  <c r="AC146" i="9"/>
  <c r="U147" i="8" s="1"/>
  <c r="T144" i="9" l="1"/>
  <c r="V144" i="9" s="1"/>
  <c r="X144" i="9" s="1"/>
  <c r="AC145" i="9"/>
  <c r="U146" i="8" s="1"/>
  <c r="AD145" i="9"/>
  <c r="V146" i="8" s="1"/>
  <c r="Y144" i="9" l="1"/>
  <c r="W145" i="8"/>
  <c r="AC144" i="9" l="1"/>
  <c r="U145" i="8" s="1"/>
  <c r="AB144" i="9"/>
  <c r="T145" i="8" s="1"/>
  <c r="AD144" i="9"/>
  <c r="V145" i="8" s="1"/>
  <c r="T143" i="9"/>
  <c r="V143" i="9" s="1"/>
  <c r="X143" i="9" s="1"/>
  <c r="Y143" i="9" l="1"/>
  <c r="W144" i="8"/>
  <c r="T142" i="9" l="1"/>
  <c r="V142" i="9" s="1"/>
  <c r="X142" i="9" s="1"/>
  <c r="AC143" i="9"/>
  <c r="U144" i="8" s="1"/>
  <c r="AD143" i="9"/>
  <c r="V144" i="8" s="1"/>
  <c r="Y142" i="9" l="1"/>
  <c r="W143" i="8"/>
  <c r="AC142" i="9" l="1"/>
  <c r="U143" i="8" s="1"/>
  <c r="AD142" i="9"/>
  <c r="V143" i="8" s="1"/>
  <c r="T141" i="9" l="1"/>
  <c r="V141" i="9" s="1"/>
  <c r="X141" i="9" s="1"/>
  <c r="Y141" i="9" l="1"/>
  <c r="W142" i="8"/>
  <c r="T140" i="9" l="1"/>
  <c r="V140" i="9" s="1"/>
  <c r="X140" i="9" s="1"/>
  <c r="AD141" i="9"/>
  <c r="V142" i="8" s="1"/>
  <c r="AC141" i="9"/>
  <c r="U142" i="8" s="1"/>
  <c r="AI12" i="9" l="1"/>
  <c r="J13" i="6" s="1"/>
  <c r="AI20" i="9"/>
  <c r="J21" i="6" s="1"/>
  <c r="AI28" i="9"/>
  <c r="J29" i="6" s="1"/>
  <c r="W141" i="8"/>
  <c r="AJ20" i="9"/>
  <c r="AK20" i="9" s="1"/>
  <c r="AJ28" i="9"/>
  <c r="AK28" i="9" s="1"/>
  <c r="Y140" i="9"/>
  <c r="AJ12" i="9"/>
  <c r="AK12" i="9" s="1"/>
  <c r="L29" i="6" l="1"/>
  <c r="K29" i="6"/>
  <c r="T139" i="9"/>
  <c r="V139" i="9" s="1"/>
  <c r="X139" i="9" s="1"/>
  <c r="AD140" i="9"/>
  <c r="V141" i="8" s="1"/>
  <c r="AB140" i="9"/>
  <c r="T141" i="8" s="1"/>
  <c r="AC140" i="9"/>
  <c r="U141" i="8" s="1"/>
  <c r="L21" i="6"/>
  <c r="K21" i="6"/>
  <c r="L13" i="6"/>
  <c r="K13" i="6"/>
  <c r="Y139" i="9" l="1"/>
  <c r="W140" i="8"/>
  <c r="AB139" i="9" l="1"/>
  <c r="T140" i="8" s="1"/>
  <c r="AC139" i="9"/>
  <c r="U140" i="8" s="1"/>
  <c r="AD139" i="9"/>
  <c r="V140" i="8" s="1"/>
  <c r="T138" i="9"/>
  <c r="V138" i="9" s="1"/>
  <c r="X138" i="9" s="1"/>
  <c r="Y138" i="9" l="1"/>
  <c r="W139" i="8"/>
  <c r="T137" i="9" l="1"/>
  <c r="V137" i="9" s="1"/>
  <c r="X137" i="9" s="1"/>
  <c r="AD138" i="9"/>
  <c r="V139" i="8" s="1"/>
  <c r="AB138" i="9"/>
  <c r="T139" i="8" s="1"/>
  <c r="AC138" i="9"/>
  <c r="U139" i="8" s="1"/>
  <c r="Y137" i="9" l="1"/>
  <c r="W138" i="8"/>
  <c r="K327" i="9" l="1"/>
  <c r="T136" i="9"/>
  <c r="AC137" i="9"/>
  <c r="U138" i="8" s="1"/>
  <c r="AD137" i="9"/>
  <c r="V138" i="8" s="1"/>
  <c r="K326" i="9" l="1"/>
  <c r="V135" i="9" s="1"/>
  <c r="X135" i="9" s="1"/>
  <c r="T135" i="9"/>
  <c r="V136" i="9"/>
  <c r="X136" i="9" s="1"/>
  <c r="T134" i="9" l="1"/>
  <c r="K325" i="9"/>
  <c r="V134" i="9" s="1"/>
  <c r="X134" i="9" s="1"/>
  <c r="Y136" i="9"/>
  <c r="W137" i="8"/>
  <c r="Y135" i="9"/>
  <c r="W136" i="8"/>
  <c r="AD135" i="9" l="1"/>
  <c r="V136" i="8" s="1"/>
  <c r="AC135" i="9"/>
  <c r="U136" i="8" s="1"/>
  <c r="AB135" i="9"/>
  <c r="T136" i="8" s="1"/>
  <c r="AD136" i="9"/>
  <c r="V137" i="8" s="1"/>
  <c r="AB136" i="9"/>
  <c r="T137" i="8" s="1"/>
  <c r="AC136" i="9"/>
  <c r="U137" i="8" s="1"/>
  <c r="K324" i="9"/>
  <c r="T133" i="9"/>
  <c r="Y134" i="9"/>
  <c r="W135" i="8"/>
  <c r="V133" i="9" l="1"/>
  <c r="X133" i="9" s="1"/>
  <c r="AC134" i="9"/>
  <c r="U135" i="8" s="1"/>
  <c r="AD134" i="9"/>
  <c r="V135" i="8" s="1"/>
  <c r="T132" i="9"/>
  <c r="V132" i="9" s="1"/>
  <c r="X132" i="9" s="1"/>
  <c r="Y132" i="9" l="1"/>
  <c r="W133" i="8"/>
  <c r="Y133" i="9"/>
  <c r="W134" i="8"/>
  <c r="AB133" i="9" l="1"/>
  <c r="T134" i="8" s="1"/>
  <c r="AC133" i="9"/>
  <c r="U134" i="8" s="1"/>
  <c r="AD133" i="9"/>
  <c r="V134" i="8" s="1"/>
  <c r="AD132" i="9"/>
  <c r="V133" i="8" s="1"/>
  <c r="AB132" i="9"/>
  <c r="T133" i="8" s="1"/>
  <c r="AC132" i="9"/>
  <c r="U133" i="8" s="1"/>
  <c r="T131" i="9" l="1"/>
  <c r="V131" i="9" s="1"/>
  <c r="X131" i="9" s="1"/>
  <c r="Y131" i="9" l="1"/>
  <c r="W132" i="8"/>
  <c r="T130" i="9" l="1"/>
  <c r="V130" i="9" s="1"/>
  <c r="X130" i="9" s="1"/>
  <c r="AC131" i="9"/>
  <c r="U132" i="8" s="1"/>
  <c r="AD131" i="9"/>
  <c r="V132" i="8" s="1"/>
  <c r="AB131" i="9"/>
  <c r="T132" i="8" s="1"/>
  <c r="Y130" i="9" l="1"/>
  <c r="W131" i="8"/>
  <c r="AC130" i="9" l="1"/>
  <c r="U131" i="8" s="1"/>
  <c r="AD130" i="9"/>
  <c r="V131" i="8" s="1"/>
  <c r="T129" i="9" l="1"/>
  <c r="V129" i="9" s="1"/>
  <c r="X129" i="9" s="1"/>
  <c r="Y129" i="9" l="1"/>
  <c r="W130" i="8"/>
  <c r="K304" i="9" l="1"/>
  <c r="V128" i="9" s="1"/>
  <c r="X128" i="9" s="1"/>
  <c r="T128" i="9"/>
  <c r="AC129" i="9"/>
  <c r="U130" i="8" s="1"/>
  <c r="AD129" i="9"/>
  <c r="V130" i="8" s="1"/>
  <c r="Y128" i="9" l="1"/>
  <c r="W129" i="8"/>
  <c r="AD128" i="9" l="1"/>
  <c r="V129" i="8" s="1"/>
  <c r="AC128" i="9"/>
  <c r="U129" i="8" s="1"/>
  <c r="T127" i="9" l="1"/>
  <c r="V127" i="9" s="1"/>
  <c r="X127" i="9" s="1"/>
  <c r="Y127" i="9" l="1"/>
  <c r="W128" i="8"/>
  <c r="AC127" i="9" l="1"/>
  <c r="U128" i="8" s="1"/>
  <c r="AD127" i="9"/>
  <c r="V128" i="8" s="1"/>
  <c r="T126" i="9" l="1"/>
  <c r="V126" i="9" s="1"/>
  <c r="X126" i="9" s="1"/>
  <c r="Y126" i="9" l="1"/>
  <c r="AD126" i="9" s="1"/>
  <c r="V127" i="8" s="1"/>
  <c r="W127" i="8"/>
  <c r="T125" i="9" l="1"/>
  <c r="V125" i="9" s="1"/>
  <c r="X125" i="9" s="1"/>
  <c r="Y125" i="9" l="1"/>
  <c r="W126" i="8"/>
  <c r="AB125" i="9" l="1"/>
  <c r="T126" i="8" s="1"/>
  <c r="AC125" i="9"/>
  <c r="U126" i="8" s="1"/>
  <c r="T124" i="9" l="1"/>
  <c r="V124" i="9" s="1"/>
  <c r="X124" i="9" s="1"/>
  <c r="AI19" i="9" l="1"/>
  <c r="J20" i="6" s="1"/>
  <c r="AI27" i="9"/>
  <c r="J28" i="6" s="1"/>
  <c r="AI11" i="9"/>
  <c r="J12" i="6" s="1"/>
  <c r="AJ19" i="9"/>
  <c r="AK19" i="9" s="1"/>
  <c r="Y124" i="9"/>
  <c r="AJ11" i="9"/>
  <c r="AK11" i="9" s="1"/>
  <c r="AJ27" i="9"/>
  <c r="AK27" i="9" s="1"/>
  <c r="W125" i="8"/>
  <c r="T123" i="9" l="1"/>
  <c r="V123" i="9" s="1"/>
  <c r="X123" i="9" s="1"/>
  <c r="K28" i="6"/>
  <c r="L28" i="6"/>
  <c r="L12" i="6"/>
  <c r="K12" i="6"/>
  <c r="AC124" i="9"/>
  <c r="U125" i="8" s="1"/>
  <c r="AD124" i="9"/>
  <c r="V125" i="8" s="1"/>
  <c r="AB124" i="9"/>
  <c r="T125" i="8" s="1"/>
  <c r="L20" i="6"/>
  <c r="K20" i="6"/>
  <c r="Y123" i="9" l="1"/>
  <c r="W124" i="8"/>
  <c r="T122" i="9" l="1"/>
  <c r="V122" i="9" s="1"/>
  <c r="X122" i="9" s="1"/>
  <c r="AB123" i="9"/>
  <c r="T124" i="8" s="1"/>
  <c r="AD123" i="9"/>
  <c r="V124" i="8" s="1"/>
  <c r="AC123" i="9"/>
  <c r="U124" i="8" s="1"/>
  <c r="Y122" i="9" l="1"/>
  <c r="W123" i="8"/>
  <c r="AC122" i="9" l="1"/>
  <c r="U123" i="8" s="1"/>
  <c r="AD122" i="9"/>
  <c r="V123" i="8" s="1"/>
  <c r="AB122" i="9"/>
  <c r="T123" i="8" s="1"/>
  <c r="T121" i="9" l="1"/>
  <c r="V121" i="9" s="1"/>
  <c r="X121" i="9" s="1"/>
  <c r="Y121" i="9" l="1"/>
  <c r="W122" i="8"/>
  <c r="K278" i="9" l="1"/>
  <c r="T120" i="9"/>
  <c r="AC121" i="9"/>
  <c r="U122" i="8" s="1"/>
  <c r="AB121" i="9"/>
  <c r="T122" i="8" s="1"/>
  <c r="AD121" i="9"/>
  <c r="V122" i="8" s="1"/>
  <c r="V120" i="9" l="1"/>
  <c r="X120" i="9" s="1"/>
  <c r="Y120" i="9" s="1"/>
  <c r="T119" i="9"/>
  <c r="V119" i="9" s="1"/>
  <c r="X119" i="9" s="1"/>
  <c r="W121" i="8" l="1"/>
  <c r="AB120" i="9"/>
  <c r="T121" i="8" s="1"/>
  <c r="AC120" i="9"/>
  <c r="U121" i="8" s="1"/>
  <c r="AD120" i="9"/>
  <c r="V121" i="8" s="1"/>
  <c r="Y119" i="9"/>
  <c r="W120" i="8"/>
  <c r="T118" i="9" l="1"/>
  <c r="V118" i="9" s="1"/>
  <c r="X118" i="9" s="1"/>
  <c r="AD119" i="9"/>
  <c r="V120" i="8" s="1"/>
  <c r="AB119" i="9"/>
  <c r="T120" i="8" s="1"/>
  <c r="AC119" i="9"/>
  <c r="U120" i="8" s="1"/>
  <c r="Y118" i="9" l="1"/>
  <c r="W119" i="8"/>
  <c r="AC118" i="9" l="1"/>
  <c r="U119" i="8" s="1"/>
  <c r="AD118" i="9"/>
  <c r="V119" i="8" s="1"/>
  <c r="T117" i="9"/>
  <c r="V117" i="9" s="1"/>
  <c r="X117" i="9" s="1"/>
  <c r="Y117" i="9" l="1"/>
  <c r="W118" i="8"/>
  <c r="AC117" i="9" l="1"/>
  <c r="U118" i="8" s="1"/>
  <c r="AB117" i="9"/>
  <c r="T118" i="8" s="1"/>
  <c r="AD117" i="9"/>
  <c r="V118" i="8" s="1"/>
  <c r="T116" i="9"/>
  <c r="V116" i="9" s="1"/>
  <c r="X116" i="9" s="1"/>
  <c r="Y116" i="9" l="1"/>
  <c r="W117" i="8"/>
  <c r="AB116" i="9" l="1"/>
  <c r="T117" i="8" s="1"/>
  <c r="AC116" i="9"/>
  <c r="U117" i="8" s="1"/>
  <c r="AD116" i="9"/>
  <c r="V117" i="8" s="1"/>
  <c r="T115" i="9" l="1"/>
  <c r="V115" i="9" s="1"/>
  <c r="X115" i="9" s="1"/>
  <c r="Y115" i="9" l="1"/>
  <c r="W116" i="8"/>
  <c r="K264" i="9" l="1"/>
  <c r="T114" i="9"/>
  <c r="AD115" i="9"/>
  <c r="V116" i="8" s="1"/>
  <c r="AC115" i="9"/>
  <c r="U116" i="8" s="1"/>
  <c r="K263" i="9" l="1"/>
  <c r="V113" i="9" s="1"/>
  <c r="X113" i="9" s="1"/>
  <c r="T113" i="9"/>
  <c r="V114" i="9"/>
  <c r="X114" i="9" s="1"/>
  <c r="Y114" i="9" l="1"/>
  <c r="W115" i="8"/>
  <c r="K262" i="9"/>
  <c r="T112" i="9"/>
  <c r="Y113" i="9"/>
  <c r="W114" i="8"/>
  <c r="AD113" i="9" l="1"/>
  <c r="V114" i="8" s="1"/>
  <c r="AC113" i="9"/>
  <c r="U114" i="8" s="1"/>
  <c r="AB113" i="9"/>
  <c r="T114" i="8" s="1"/>
  <c r="T111" i="9"/>
  <c r="V111" i="9" s="1"/>
  <c r="X111" i="9" s="1"/>
  <c r="V112" i="9"/>
  <c r="X112" i="9" s="1"/>
  <c r="AD114" i="9"/>
  <c r="V115" i="8" s="1"/>
  <c r="AC114" i="9"/>
  <c r="U115" i="8" s="1"/>
  <c r="Y112" i="9" l="1"/>
  <c r="W113" i="8"/>
  <c r="Y111" i="9"/>
  <c r="W112" i="8"/>
  <c r="AB111" i="9" l="1"/>
  <c r="T112" i="8" s="1"/>
  <c r="AD111" i="9"/>
  <c r="V112" i="8" s="1"/>
  <c r="AC111" i="9"/>
  <c r="U112" i="8" s="1"/>
  <c r="K259" i="9"/>
  <c r="T110" i="9"/>
  <c r="AC112" i="9"/>
  <c r="U113" i="8" s="1"/>
  <c r="AB112" i="9"/>
  <c r="T113" i="8" s="1"/>
  <c r="AD112" i="9"/>
  <c r="V113" i="8" s="1"/>
  <c r="K258" i="9" l="1"/>
  <c r="T109" i="9"/>
  <c r="V110" i="9"/>
  <c r="X110" i="9" s="1"/>
  <c r="Y110" i="9" l="1"/>
  <c r="W111" i="8"/>
  <c r="V109" i="9"/>
  <c r="X109" i="9" s="1"/>
  <c r="T108" i="9"/>
  <c r="K257" i="9"/>
  <c r="V108" i="9" l="1"/>
  <c r="X108" i="9" s="1"/>
  <c r="Y108" i="9" s="1"/>
  <c r="T107" i="9"/>
  <c r="K256" i="9"/>
  <c r="V107" i="9" s="1"/>
  <c r="X107" i="9" s="1"/>
  <c r="Y109" i="9"/>
  <c r="W110" i="8"/>
  <c r="AD110" i="9"/>
  <c r="V111" i="8" s="1"/>
  <c r="AB110" i="9"/>
  <c r="T111" i="8" s="1"/>
  <c r="AC110" i="9"/>
  <c r="U111" i="8" s="1"/>
  <c r="W109" i="8" l="1"/>
  <c r="T106" i="9"/>
  <c r="V106" i="9" s="1"/>
  <c r="X106" i="9" s="1"/>
  <c r="AC109" i="9"/>
  <c r="U110" i="8" s="1"/>
  <c r="AD109" i="9"/>
  <c r="V110" i="8" s="1"/>
  <c r="AB109" i="9"/>
  <c r="T110" i="8" s="1"/>
  <c r="Y107" i="9"/>
  <c r="W108" i="8"/>
  <c r="AC108" i="9"/>
  <c r="U109" i="8" s="1"/>
  <c r="AD108" i="9"/>
  <c r="V109" i="8" s="1"/>
  <c r="AB108" i="9"/>
  <c r="T109" i="8" s="1"/>
  <c r="AD107" i="9" l="1"/>
  <c r="V108" i="8" s="1"/>
  <c r="AC107" i="9"/>
  <c r="U108" i="8" s="1"/>
  <c r="AB107" i="9"/>
  <c r="T108" i="8" s="1"/>
  <c r="Y106" i="9"/>
  <c r="W107" i="8"/>
  <c r="AC106" i="9" l="1"/>
  <c r="U107" i="8" s="1"/>
  <c r="AB106" i="9"/>
  <c r="T107" i="8" s="1"/>
  <c r="AD106" i="9"/>
  <c r="V107" i="8" s="1"/>
  <c r="T105" i="9"/>
  <c r="K253" i="9"/>
  <c r="V105" i="9" l="1"/>
  <c r="X105" i="9" s="1"/>
  <c r="Y105" i="9" s="1"/>
  <c r="W106" i="8" l="1"/>
  <c r="AD105" i="9"/>
  <c r="V106" i="8" s="1"/>
  <c r="AC105" i="9"/>
  <c r="U106" i="8" s="1"/>
  <c r="T104" i="9" l="1"/>
  <c r="V104" i="9" s="1"/>
  <c r="X104" i="9" s="1"/>
  <c r="Y104" i="9" l="1"/>
  <c r="W105" i="8"/>
  <c r="AC104" i="9" l="1"/>
  <c r="U105" i="8" s="1"/>
  <c r="AD104" i="9"/>
  <c r="V105" i="8" s="1"/>
  <c r="T103" i="9" l="1"/>
  <c r="V103" i="9" s="1"/>
  <c r="X103" i="9" s="1"/>
  <c r="Y103" i="9" l="1"/>
  <c r="AB103" i="9" s="1"/>
  <c r="T104" i="8" s="1"/>
  <c r="W104" i="8"/>
  <c r="T102" i="9" l="1"/>
  <c r="V102" i="9" s="1"/>
  <c r="X102" i="9" s="1"/>
  <c r="Y102" i="9" l="1"/>
  <c r="W103" i="8"/>
  <c r="T101" i="9" l="1"/>
  <c r="K240" i="9"/>
  <c r="V101" i="9" s="1"/>
  <c r="X101" i="9" s="1"/>
  <c r="AD102" i="9"/>
  <c r="V103" i="8" s="1"/>
  <c r="AC102" i="9"/>
  <c r="U103" i="8" s="1"/>
  <c r="Y101" i="9" l="1"/>
  <c r="AB101" i="9" s="1"/>
  <c r="T102" i="8" s="1"/>
  <c r="W102" i="8"/>
  <c r="T100" i="9" l="1"/>
  <c r="V100" i="9" s="1"/>
  <c r="X100" i="9" s="1"/>
  <c r="Y100" i="9" l="1"/>
  <c r="W101" i="8"/>
  <c r="T99" i="9" l="1"/>
  <c r="V99" i="9" s="1"/>
  <c r="X99" i="9" s="1"/>
  <c r="AD100" i="9"/>
  <c r="V101" i="8" s="1"/>
  <c r="AB100" i="9"/>
  <c r="T101" i="8" s="1"/>
  <c r="AC100" i="9"/>
  <c r="U101" i="8" s="1"/>
  <c r="W100" i="8" l="1"/>
  <c r="Y99" i="9"/>
  <c r="AD99" i="9" l="1"/>
  <c r="V100" i="8" s="1"/>
  <c r="AA99" i="9"/>
  <c r="S100" i="8" s="1"/>
  <c r="AB99" i="9"/>
  <c r="T100" i="8" s="1"/>
  <c r="AC99" i="9"/>
  <c r="U100" i="8" s="1"/>
  <c r="T98" i="9"/>
  <c r="V98" i="9" s="1"/>
  <c r="X98" i="9" s="1"/>
  <c r="Y98" i="9" l="1"/>
  <c r="W99" i="8"/>
  <c r="AC98" i="9" l="1"/>
  <c r="U99" i="8" s="1"/>
  <c r="AD98" i="9"/>
  <c r="V99" i="8" s="1"/>
  <c r="T97" i="9"/>
  <c r="V97" i="9" s="1"/>
  <c r="X97" i="9" s="1"/>
  <c r="Y97" i="9" l="1"/>
  <c r="W98" i="8"/>
  <c r="AD97" i="9" l="1"/>
  <c r="V98" i="8" s="1"/>
  <c r="AB97" i="9"/>
  <c r="T98" i="8" s="1"/>
  <c r="AC97" i="9"/>
  <c r="U98" i="8" s="1"/>
  <c r="K230" i="9"/>
  <c r="T96" i="9"/>
  <c r="V96" i="9" l="1"/>
  <c r="T95" i="9"/>
  <c r="K229" i="9"/>
  <c r="V95" i="9" l="1"/>
  <c r="X95" i="9" s="1"/>
  <c r="Y95" i="9" s="1"/>
  <c r="X96" i="9"/>
  <c r="Y96" i="9" s="1"/>
  <c r="AC96" i="9" s="1"/>
  <c r="U97" i="8" s="1"/>
  <c r="W96" i="8" l="1"/>
  <c r="W97" i="8"/>
  <c r="AB96" i="9"/>
  <c r="T97" i="8" s="1"/>
  <c r="AD96" i="9"/>
  <c r="V97" i="8" s="1"/>
  <c r="AD95" i="9"/>
  <c r="V96" i="8" s="1"/>
  <c r="AC95" i="9"/>
  <c r="U96" i="8" s="1"/>
  <c r="AB95" i="9"/>
  <c r="T96" i="8" s="1"/>
  <c r="T94" i="9"/>
  <c r="V94" i="9" s="1"/>
  <c r="X94" i="9" s="1"/>
  <c r="Y94" i="9" l="1"/>
  <c r="W95" i="8"/>
  <c r="AB94" i="9" l="1"/>
  <c r="T95" i="8" s="1"/>
  <c r="AD94" i="9"/>
  <c r="V95" i="8" s="1"/>
  <c r="AC94" i="9"/>
  <c r="U95" i="8" s="1"/>
  <c r="T93" i="9"/>
  <c r="V93" i="9" s="1"/>
  <c r="X93" i="9" s="1"/>
  <c r="Y93" i="9" l="1"/>
  <c r="AD93" i="9" s="1"/>
  <c r="V94" i="8" s="1"/>
  <c r="W94" i="8"/>
  <c r="T92" i="9" l="1"/>
  <c r="V92" i="9" s="1"/>
  <c r="X92" i="9" s="1"/>
  <c r="Y92" i="9" l="1"/>
  <c r="W93" i="8"/>
  <c r="T91" i="9" l="1"/>
  <c r="V91" i="9" s="1"/>
  <c r="X91" i="9" s="1"/>
  <c r="AD92" i="9"/>
  <c r="V93" i="8" s="1"/>
  <c r="AC92" i="9"/>
  <c r="U93" i="8" s="1"/>
  <c r="Y91" i="9" l="1"/>
  <c r="W92" i="8"/>
  <c r="T90" i="9" l="1"/>
  <c r="V90" i="9" s="1"/>
  <c r="X90" i="9" s="1"/>
  <c r="AB91" i="9"/>
  <c r="T92" i="8" s="1"/>
  <c r="AC91" i="9"/>
  <c r="U92" i="8" s="1"/>
  <c r="AD91" i="9"/>
  <c r="V92" i="8" s="1"/>
  <c r="Y90" i="9" l="1"/>
  <c r="W91" i="8"/>
  <c r="T89" i="9" l="1"/>
  <c r="K217" i="9"/>
  <c r="V89" i="9" s="1"/>
  <c r="X89" i="9" s="1"/>
  <c r="AB90" i="9"/>
  <c r="T91" i="8" s="1"/>
  <c r="AD90" i="9"/>
  <c r="V91" i="8" s="1"/>
  <c r="AC90" i="9"/>
  <c r="U91" i="8" s="1"/>
  <c r="T88" i="9" l="1"/>
  <c r="K216" i="9"/>
  <c r="V88" i="9" s="1"/>
  <c r="X88" i="9" s="1"/>
  <c r="Y89" i="9"/>
  <c r="W90" i="8"/>
  <c r="AD89" i="9" l="1"/>
  <c r="V90" i="8" s="1"/>
  <c r="AC89" i="9"/>
  <c r="U90" i="8" s="1"/>
  <c r="AB89" i="9"/>
  <c r="T90" i="8" s="1"/>
  <c r="K215" i="9"/>
  <c r="T87" i="9"/>
  <c r="W89" i="8"/>
  <c r="Y88" i="9"/>
  <c r="V87" i="9" l="1"/>
  <c r="X87" i="9" s="1"/>
  <c r="AC88" i="9"/>
  <c r="U89" i="8" s="1"/>
  <c r="AB88" i="9"/>
  <c r="T89" i="8" s="1"/>
  <c r="AD88" i="9"/>
  <c r="V89" i="8" s="1"/>
  <c r="Y87" i="9" l="1"/>
  <c r="W88" i="8"/>
  <c r="T86" i="9" l="1"/>
  <c r="V86" i="9" s="1"/>
  <c r="X86" i="9" s="1"/>
  <c r="AD87" i="9"/>
  <c r="V88" i="8" s="1"/>
  <c r="AC87" i="9"/>
  <c r="U88" i="8" s="1"/>
  <c r="AB87" i="9"/>
  <c r="T88" i="8" s="1"/>
  <c r="Y86" i="9" l="1"/>
  <c r="W87" i="8"/>
  <c r="AC86" i="9" l="1"/>
  <c r="U87" i="8" s="1"/>
  <c r="AB86" i="9"/>
  <c r="T87" i="8" s="1"/>
  <c r="AD86" i="9"/>
  <c r="V87" i="8" s="1"/>
  <c r="T85" i="9"/>
  <c r="K210" i="9"/>
  <c r="V85" i="9" s="1"/>
  <c r="X85" i="9" s="1"/>
  <c r="Y85" i="9" l="1"/>
  <c r="W86" i="8"/>
  <c r="T84" i="9"/>
  <c r="K209" i="9"/>
  <c r="V84" i="9" s="1"/>
  <c r="X84" i="9" s="1"/>
  <c r="Y84" i="9" l="1"/>
  <c r="W85" i="8"/>
  <c r="AD85" i="9"/>
  <c r="V86" i="8" s="1"/>
  <c r="AB85" i="9"/>
  <c r="T86" i="8" s="1"/>
  <c r="AC85" i="9"/>
  <c r="U86" i="8" s="1"/>
  <c r="AD84" i="9" l="1"/>
  <c r="V85" i="8" s="1"/>
  <c r="AC84" i="9"/>
  <c r="U85" i="8" s="1"/>
  <c r="T83" i="9" l="1"/>
  <c r="V83" i="9" s="1"/>
  <c r="X83" i="9" s="1"/>
  <c r="Y83" i="9" l="1"/>
  <c r="AD83" i="9" s="1"/>
  <c r="V84" i="8" s="1"/>
  <c r="W84" i="8"/>
  <c r="K204" i="9" l="1"/>
  <c r="T82" i="9"/>
  <c r="T81" i="9" l="1"/>
  <c r="V81" i="9" s="1"/>
  <c r="X81" i="9" s="1"/>
  <c r="V82" i="9"/>
  <c r="X82" i="9" s="1"/>
  <c r="Y82" i="9" l="1"/>
  <c r="W83" i="8"/>
  <c r="Y81" i="9"/>
  <c r="W82" i="8"/>
  <c r="AD81" i="9" l="1"/>
  <c r="V82" i="8" s="1"/>
  <c r="AB81" i="9"/>
  <c r="T82" i="8" s="1"/>
  <c r="AC81" i="9"/>
  <c r="U82" i="8" s="1"/>
  <c r="AB82" i="9"/>
  <c r="T83" i="8" s="1"/>
  <c r="AC82" i="9"/>
  <c r="U83" i="8" s="1"/>
  <c r="AD82" i="9"/>
  <c r="V83" i="8" s="1"/>
  <c r="T80" i="9" l="1"/>
  <c r="V80" i="9" s="1"/>
  <c r="X80" i="9" s="1"/>
  <c r="Y80" i="9" l="1"/>
  <c r="W81" i="8"/>
  <c r="AC80" i="9" l="1"/>
  <c r="U81" i="8" s="1"/>
  <c r="AB80" i="9"/>
  <c r="T81" i="8" s="1"/>
  <c r="AD80" i="9"/>
  <c r="V81" i="8" s="1"/>
  <c r="T79" i="9" l="1"/>
  <c r="V79" i="9" s="1"/>
  <c r="X79" i="9" s="1"/>
  <c r="Y79" i="9" l="1"/>
  <c r="W80" i="8"/>
  <c r="AD79" i="9" l="1"/>
  <c r="V80" i="8" s="1"/>
  <c r="AB79" i="9"/>
  <c r="T80" i="8" s="1"/>
  <c r="AC79" i="9"/>
  <c r="U80" i="8" s="1"/>
  <c r="K193" i="9"/>
  <c r="T78" i="9"/>
  <c r="T77" i="9" l="1"/>
  <c r="V77" i="9" s="1"/>
  <c r="X77" i="9" s="1"/>
  <c r="V78" i="9"/>
  <c r="X78" i="9" s="1"/>
  <c r="Y78" i="9" l="1"/>
  <c r="W79" i="8"/>
  <c r="Y77" i="9"/>
  <c r="W78" i="8"/>
  <c r="AB77" i="9" l="1"/>
  <c r="T78" i="8" s="1"/>
  <c r="AD77" i="9"/>
  <c r="V78" i="8" s="1"/>
  <c r="AC77" i="9"/>
  <c r="U78" i="8" s="1"/>
  <c r="AD78" i="9"/>
  <c r="V79" i="8" s="1"/>
  <c r="AC78" i="9"/>
  <c r="U79" i="8" s="1"/>
  <c r="AB78" i="9"/>
  <c r="T79" i="8" s="1"/>
  <c r="T76" i="9" l="1"/>
  <c r="V76" i="9" s="1"/>
  <c r="X76" i="9" s="1"/>
  <c r="Y76" i="9" l="1"/>
  <c r="W77" i="8"/>
  <c r="AD76" i="9" l="1"/>
  <c r="V77" i="8" s="1"/>
  <c r="AB76" i="9"/>
  <c r="T77" i="8" s="1"/>
  <c r="AC76" i="9"/>
  <c r="U77" i="8" s="1"/>
  <c r="T75" i="9" l="1"/>
  <c r="V75" i="9" s="1"/>
  <c r="X75" i="9" s="1"/>
  <c r="Y75" i="9" l="1"/>
  <c r="W76" i="8"/>
  <c r="T74" i="9" l="1"/>
  <c r="V74" i="9" s="1"/>
  <c r="X74" i="9" s="1"/>
  <c r="AC75" i="9"/>
  <c r="U76" i="8" s="1"/>
  <c r="AD75" i="9"/>
  <c r="V76" i="8" s="1"/>
  <c r="AB75" i="9"/>
  <c r="T76" i="8" s="1"/>
  <c r="Y74" i="9" l="1"/>
  <c r="W75" i="8"/>
  <c r="AD74" i="9" l="1"/>
  <c r="V75" i="8" s="1"/>
  <c r="AC74" i="9"/>
  <c r="U75" i="8" s="1"/>
  <c r="T73" i="9" l="1"/>
  <c r="V73" i="9" s="1"/>
  <c r="X73" i="9" s="1"/>
  <c r="Y73" i="9" l="1"/>
  <c r="W74" i="8"/>
  <c r="AD73" i="9" l="1"/>
  <c r="V74" i="8" s="1"/>
  <c r="AB73" i="9"/>
  <c r="T74" i="8" s="1"/>
  <c r="AC73" i="9"/>
  <c r="U74" i="8" s="1"/>
  <c r="T72" i="9" l="1"/>
  <c r="V72" i="9" s="1"/>
  <c r="X72" i="9" s="1"/>
  <c r="Y72" i="9" l="1"/>
  <c r="W73" i="8"/>
  <c r="AB72" i="9" l="1"/>
  <c r="T73" i="8" s="1"/>
  <c r="AD72" i="9"/>
  <c r="V73" i="8" s="1"/>
  <c r="AC72" i="9"/>
  <c r="U73" i="8" s="1"/>
  <c r="T71" i="9" l="1"/>
  <c r="V71" i="9" s="1"/>
  <c r="X71" i="9" s="1"/>
  <c r="Y71" i="9" l="1"/>
  <c r="W72" i="8"/>
  <c r="AC71" i="9" l="1"/>
  <c r="U72" i="8" s="1"/>
  <c r="AB71" i="9"/>
  <c r="T72" i="8" s="1"/>
  <c r="AD71" i="9"/>
  <c r="V72" i="8" s="1"/>
  <c r="T70" i="9" l="1"/>
  <c r="V70" i="9" s="1"/>
  <c r="X70" i="9" s="1"/>
  <c r="Y70" i="9" l="1"/>
  <c r="W71" i="8"/>
  <c r="AD70" i="9" l="1"/>
  <c r="V71" i="8" s="1"/>
  <c r="AB70" i="9"/>
  <c r="T71" i="8" s="1"/>
  <c r="AC70" i="9"/>
  <c r="U71" i="8" s="1"/>
  <c r="T69" i="9" l="1"/>
  <c r="V69" i="9" s="1"/>
  <c r="X69" i="9" s="1"/>
  <c r="Y69" i="9" l="1"/>
  <c r="W70" i="8"/>
  <c r="T68" i="9" l="1"/>
  <c r="V68" i="9" s="1"/>
  <c r="X68" i="9" s="1"/>
  <c r="AD69" i="9"/>
  <c r="V70" i="8" s="1"/>
  <c r="AC69" i="9"/>
  <c r="U70" i="8" s="1"/>
  <c r="AB69" i="9"/>
  <c r="T70" i="8" s="1"/>
  <c r="Y68" i="9" l="1"/>
  <c r="W69" i="8"/>
  <c r="T67" i="9" l="1"/>
  <c r="V67" i="9" s="1"/>
  <c r="X67" i="9" s="1"/>
  <c r="AD68" i="9"/>
  <c r="V69" i="8" s="1"/>
  <c r="AC68" i="9"/>
  <c r="U69" i="8" s="1"/>
  <c r="AB68" i="9"/>
  <c r="T69" i="8" s="1"/>
  <c r="Y67" i="9" l="1"/>
  <c r="W68" i="8"/>
  <c r="T66" i="9" l="1"/>
  <c r="V66" i="9" s="1"/>
  <c r="X66" i="9" s="1"/>
  <c r="AC67" i="9"/>
  <c r="U68" i="8" s="1"/>
  <c r="AD67" i="9"/>
  <c r="V68" i="8" s="1"/>
  <c r="AB67" i="9"/>
  <c r="T68" i="8" s="1"/>
  <c r="Y66" i="9" l="1"/>
  <c r="W67" i="8"/>
  <c r="AD66" i="9" l="1"/>
  <c r="V67" i="8" s="1"/>
  <c r="AB66" i="9"/>
  <c r="T67" i="8" s="1"/>
  <c r="AC66" i="9"/>
  <c r="U67" i="8" s="1"/>
  <c r="T65" i="9" l="1"/>
  <c r="V65" i="9" s="1"/>
  <c r="X65" i="9" s="1"/>
  <c r="Y65" i="9" l="1"/>
  <c r="W66" i="8"/>
  <c r="AD65" i="9" l="1"/>
  <c r="V66" i="8" s="1"/>
  <c r="AC65" i="9"/>
  <c r="U66" i="8" s="1"/>
  <c r="AB65" i="9"/>
  <c r="T66" i="8" s="1"/>
  <c r="T64" i="9" l="1"/>
  <c r="V64" i="9" s="1"/>
  <c r="X64" i="9" s="1"/>
  <c r="Y64" i="9" l="1"/>
  <c r="W65" i="8"/>
  <c r="T63" i="9" l="1"/>
  <c r="K142" i="9"/>
  <c r="V63" i="9" s="1"/>
  <c r="X63" i="9" s="1"/>
  <c r="AC64" i="9"/>
  <c r="U65" i="8" s="1"/>
  <c r="AD64" i="9"/>
  <c r="V65" i="8" s="1"/>
  <c r="Y63" i="9" l="1"/>
  <c r="W64" i="8"/>
  <c r="T62" i="9"/>
  <c r="V62" i="9" s="1"/>
  <c r="X62" i="9" s="1"/>
  <c r="Y62" i="9" l="1"/>
  <c r="W63" i="8"/>
  <c r="AC63" i="9"/>
  <c r="U64" i="8" s="1"/>
  <c r="AD63" i="9"/>
  <c r="V64" i="8" s="1"/>
  <c r="AB63" i="9"/>
  <c r="T64" i="8" s="1"/>
  <c r="T61" i="9" l="1"/>
  <c r="V61" i="9" s="1"/>
  <c r="X61" i="9" s="1"/>
  <c r="AB62" i="9"/>
  <c r="T63" i="8" s="1"/>
  <c r="AC62" i="9"/>
  <c r="U63" i="8" s="1"/>
  <c r="AD62" i="9"/>
  <c r="V63" i="8" s="1"/>
  <c r="Y61" i="9" l="1"/>
  <c r="W62" i="8"/>
  <c r="AB61" i="9" l="1"/>
  <c r="T62" i="8" s="1"/>
  <c r="AD61" i="9"/>
  <c r="V62" i="8" s="1"/>
  <c r="AC61" i="9"/>
  <c r="U62" i="8" s="1"/>
  <c r="T60" i="9" l="1"/>
  <c r="V60" i="9" s="1"/>
  <c r="X60" i="9" s="1"/>
  <c r="Y60" i="9" l="1"/>
  <c r="W61" i="8"/>
  <c r="AB60" i="9" l="1"/>
  <c r="T61" i="8" s="1"/>
  <c r="AC60" i="9"/>
  <c r="U61" i="8" s="1"/>
  <c r="AD60" i="9"/>
  <c r="V61" i="8" s="1"/>
  <c r="T59" i="9" l="1"/>
  <c r="V59" i="9" s="1"/>
  <c r="X59" i="9" s="1"/>
  <c r="Y59" i="9" l="1"/>
  <c r="W60" i="8"/>
  <c r="T58" i="9" l="1"/>
  <c r="V58" i="9" s="1"/>
  <c r="X58" i="9" s="1"/>
  <c r="AD59" i="9"/>
  <c r="V60" i="8" s="1"/>
  <c r="AB59" i="9"/>
  <c r="T60" i="8" s="1"/>
  <c r="AC59" i="9"/>
  <c r="U60" i="8" s="1"/>
  <c r="AJ4" i="9" l="1"/>
  <c r="AK4" i="9" s="1"/>
  <c r="W59" i="8" l="1"/>
  <c r="AI4" i="9"/>
  <c r="J5" i="6" s="1"/>
  <c r="Y58" i="9"/>
  <c r="AD58" i="9" s="1"/>
  <c r="V59" i="8" s="1"/>
  <c r="L5" i="6"/>
  <c r="K5" i="6"/>
  <c r="AA58" i="9" l="1"/>
  <c r="S59" i="8" s="1"/>
  <c r="AB58" i="9"/>
  <c r="T59" i="8" s="1"/>
  <c r="AC58" i="9"/>
  <c r="U59" i="8" s="1"/>
  <c r="T57" i="9"/>
  <c r="V57" i="9" s="1"/>
  <c r="X57" i="9" s="1"/>
  <c r="Y57" i="9" l="1"/>
  <c r="W58" i="8"/>
  <c r="AD57" i="9" l="1"/>
  <c r="V58" i="8" s="1"/>
  <c r="AC57" i="9"/>
  <c r="U58" i="8" s="1"/>
  <c r="T56" i="9" l="1"/>
  <c r="V56" i="9" s="1"/>
  <c r="X56" i="9" s="1"/>
  <c r="Y56" i="9" l="1"/>
  <c r="W57" i="8"/>
  <c r="K118" i="9" l="1"/>
  <c r="T55" i="9"/>
  <c r="AC56" i="9"/>
  <c r="U57" i="8" s="1"/>
  <c r="AB56" i="9"/>
  <c r="T57" i="8" s="1"/>
  <c r="AD56" i="9"/>
  <c r="V57" i="8" s="1"/>
  <c r="V55" i="9" l="1"/>
  <c r="X55" i="9" s="1"/>
  <c r="Y55" i="9" l="1"/>
  <c r="W56" i="8"/>
  <c r="T54" i="9"/>
  <c r="V54" i="9" s="1"/>
  <c r="X54" i="9" s="1"/>
  <c r="Y54" i="9" l="1"/>
  <c r="W55" i="8"/>
  <c r="AD55" i="9"/>
  <c r="V56" i="8" s="1"/>
  <c r="AB55" i="9"/>
  <c r="T56" i="8" s="1"/>
  <c r="AC55" i="9"/>
  <c r="U56" i="8" s="1"/>
  <c r="AC54" i="9" l="1"/>
  <c r="U55" i="8" s="1"/>
  <c r="AB54" i="9"/>
  <c r="T55" i="8" s="1"/>
  <c r="AD54" i="9"/>
  <c r="V55" i="8" s="1"/>
  <c r="T53" i="9"/>
  <c r="V53" i="9" s="1"/>
  <c r="X53" i="9" s="1"/>
  <c r="Y53" i="9" l="1"/>
  <c r="W54" i="8"/>
  <c r="AC53" i="9" l="1"/>
  <c r="U54" i="8" s="1"/>
  <c r="AD53" i="9"/>
  <c r="V54" i="8" s="1"/>
  <c r="T52" i="9" l="1"/>
  <c r="V52" i="9" s="1"/>
  <c r="X52" i="9" s="1"/>
  <c r="Y52" i="9" l="1"/>
  <c r="W53" i="8"/>
  <c r="T51" i="9" l="1"/>
  <c r="K106" i="9"/>
  <c r="AD52" i="9"/>
  <c r="V53" i="8" s="1"/>
  <c r="AC52" i="9"/>
  <c r="U53" i="8" s="1"/>
  <c r="V51" i="9" l="1"/>
  <c r="X51" i="9" s="1"/>
  <c r="Y51" i="9" s="1"/>
  <c r="K105" i="9"/>
  <c r="T50" i="9"/>
  <c r="W52" i="8" l="1"/>
  <c r="V50" i="9"/>
  <c r="X50" i="9" s="1"/>
  <c r="AB51" i="9"/>
  <c r="T52" i="8" s="1"/>
  <c r="AD51" i="9"/>
  <c r="V52" i="8" s="1"/>
  <c r="AC51" i="9"/>
  <c r="U52" i="8" s="1"/>
  <c r="T49" i="9" l="1"/>
  <c r="V49" i="9" s="1"/>
  <c r="X49" i="9" s="1"/>
  <c r="Y50" i="9"/>
  <c r="W51" i="8"/>
  <c r="AB50" i="9" l="1"/>
  <c r="T51" i="8" s="1"/>
  <c r="AD50" i="9"/>
  <c r="V51" i="8" s="1"/>
  <c r="AC50" i="9"/>
  <c r="U51" i="8" s="1"/>
  <c r="Y49" i="9"/>
  <c r="W50" i="8"/>
  <c r="AC49" i="9" l="1"/>
  <c r="U50" i="8" s="1"/>
  <c r="AB49" i="9"/>
  <c r="T50" i="8" s="1"/>
  <c r="AD49" i="9"/>
  <c r="V50" i="8" s="1"/>
  <c r="T48" i="9" l="1"/>
  <c r="V48" i="9" s="1"/>
  <c r="X48" i="9" s="1"/>
  <c r="Y48" i="9" l="1"/>
  <c r="W49" i="8"/>
  <c r="K98" i="9" l="1"/>
  <c r="T47" i="9"/>
  <c r="AD48" i="9"/>
  <c r="V49" i="8" s="1"/>
  <c r="AC48" i="9"/>
  <c r="U49" i="8" s="1"/>
  <c r="AB48" i="9"/>
  <c r="T49" i="8" s="1"/>
  <c r="V47" i="9" l="1"/>
  <c r="X47" i="9" s="1"/>
  <c r="Y47" i="9" l="1"/>
  <c r="W48" i="8"/>
  <c r="T46" i="9" l="1"/>
  <c r="V46" i="9" s="1"/>
  <c r="X46" i="9" s="1"/>
  <c r="AB47" i="9"/>
  <c r="T48" i="8" s="1"/>
  <c r="AD47" i="9"/>
  <c r="V48" i="8" s="1"/>
  <c r="AC47" i="9"/>
  <c r="U48" i="8" s="1"/>
  <c r="Y46" i="9" l="1"/>
  <c r="W47" i="8"/>
  <c r="AC46" i="9" l="1"/>
  <c r="U47" i="8" s="1"/>
  <c r="AD46" i="9"/>
  <c r="V47" i="8" s="1"/>
  <c r="T45" i="9" l="1"/>
  <c r="V45" i="9" s="1"/>
  <c r="X45" i="9" s="1"/>
  <c r="Y45" i="9" l="1"/>
  <c r="W46" i="8"/>
  <c r="AC45" i="9" l="1"/>
  <c r="U46" i="8" s="1"/>
  <c r="AD45" i="9"/>
  <c r="V46" i="8" s="1"/>
  <c r="T44" i="9" l="1"/>
  <c r="V44" i="9" s="1"/>
  <c r="X44" i="9" s="1"/>
  <c r="Y44" i="9" l="1"/>
  <c r="AB44" i="9" s="1"/>
  <c r="T45" i="8" s="1"/>
  <c r="W45" i="8"/>
  <c r="K86" i="9" l="1"/>
  <c r="T43" i="9"/>
  <c r="T42" i="9" l="1"/>
  <c r="V42" i="9" s="1"/>
  <c r="X42" i="9" s="1"/>
  <c r="V43" i="9"/>
  <c r="X43" i="9" s="1"/>
  <c r="Y43" i="9" l="1"/>
  <c r="W44" i="8"/>
  <c r="Y42" i="9"/>
  <c r="W43" i="8"/>
  <c r="T41" i="9" l="1"/>
  <c r="V41" i="9" s="1"/>
  <c r="X41" i="9" s="1"/>
  <c r="AC42" i="9"/>
  <c r="U43" i="8" s="1"/>
  <c r="AD42" i="9"/>
  <c r="V43" i="8" s="1"/>
  <c r="AB42" i="9"/>
  <c r="T43" i="8" s="1"/>
  <c r="AD43" i="9"/>
  <c r="V44" i="8" s="1"/>
  <c r="AB43" i="9"/>
  <c r="T44" i="8" s="1"/>
  <c r="AC43" i="9"/>
  <c r="U44" i="8" s="1"/>
  <c r="Y41" i="9" l="1"/>
  <c r="W42" i="8"/>
  <c r="K81" i="9" l="1"/>
  <c r="T40" i="9"/>
  <c r="AD41" i="9"/>
  <c r="V42" i="8" s="1"/>
  <c r="AC41" i="9"/>
  <c r="U42" i="8" s="1"/>
  <c r="V40" i="9" l="1"/>
  <c r="X40" i="9" s="1"/>
  <c r="Y40" i="9" l="1"/>
  <c r="W41" i="8"/>
  <c r="AC40" i="9" l="1"/>
  <c r="U41" i="8" s="1"/>
  <c r="AB40" i="9"/>
  <c r="T41" i="8" s="1"/>
  <c r="AD40" i="9"/>
  <c r="V41" i="8" s="1"/>
  <c r="T39" i="9" l="1"/>
  <c r="V39" i="9" s="1"/>
  <c r="X39" i="9" s="1"/>
  <c r="Y39" i="9" l="1"/>
  <c r="W40" i="8"/>
  <c r="AC39" i="9" l="1"/>
  <c r="U40" i="8" s="1"/>
  <c r="AB39" i="9"/>
  <c r="T40" i="8" s="1"/>
  <c r="AD39" i="9"/>
  <c r="V40" i="8" s="1"/>
  <c r="T38" i="9"/>
  <c r="V38" i="9" s="1"/>
  <c r="X38" i="9" s="1"/>
  <c r="Y38" i="9" l="1"/>
  <c r="W39" i="8"/>
  <c r="K71" i="9" l="1"/>
  <c r="T37" i="9"/>
  <c r="AD38" i="9"/>
  <c r="V39" i="8" s="1"/>
  <c r="AC38" i="9"/>
  <c r="U39" i="8" s="1"/>
  <c r="AB38" i="9"/>
  <c r="T39" i="8" s="1"/>
  <c r="T36" i="9" l="1"/>
  <c r="V36" i="9" s="1"/>
  <c r="X36" i="9" s="1"/>
  <c r="V37" i="9"/>
  <c r="X37" i="9" s="1"/>
  <c r="Y37" i="9" l="1"/>
  <c r="W38" i="8"/>
  <c r="Y36" i="9"/>
  <c r="W37" i="8"/>
  <c r="T35" i="9" l="1"/>
  <c r="V35" i="9" s="1"/>
  <c r="X35" i="9" s="1"/>
  <c r="AC36" i="9"/>
  <c r="U37" i="8" s="1"/>
  <c r="AD36" i="9"/>
  <c r="V37" i="8" s="1"/>
  <c r="AB36" i="9"/>
  <c r="T37" i="8" s="1"/>
  <c r="AD37" i="9"/>
  <c r="V38" i="8" s="1"/>
  <c r="AC37" i="9"/>
  <c r="U38" i="8" s="1"/>
  <c r="Y35" i="9" l="1"/>
  <c r="W36" i="8"/>
  <c r="AB35" i="9" l="1"/>
  <c r="T36" i="8" s="1"/>
  <c r="AC35" i="9"/>
  <c r="U36" i="8" s="1"/>
  <c r="AD35" i="9"/>
  <c r="V36" i="8" s="1"/>
  <c r="K66" i="9"/>
  <c r="T34" i="9"/>
  <c r="V34" i="9" l="1"/>
  <c r="X34" i="9" s="1"/>
  <c r="Y34" i="9" l="1"/>
  <c r="AD34" i="9" s="1"/>
  <c r="V35" i="8" s="1"/>
  <c r="W35" i="8"/>
  <c r="T33" i="9" l="1"/>
  <c r="V33" i="9" s="1"/>
  <c r="X33" i="9" s="1"/>
  <c r="Y33" i="9" l="1"/>
  <c r="W34" i="8"/>
  <c r="T32" i="9" l="1"/>
  <c r="V32" i="9" s="1"/>
  <c r="X32" i="9" s="1"/>
  <c r="AD33" i="9"/>
  <c r="V34" i="8" s="1"/>
  <c r="AC33" i="9"/>
  <c r="U34" i="8" s="1"/>
  <c r="Y32" i="9" l="1"/>
  <c r="W33" i="8"/>
  <c r="K59" i="9" l="1"/>
  <c r="T31" i="9"/>
  <c r="AC32" i="9"/>
  <c r="U33" i="8" s="1"/>
  <c r="AD32" i="9"/>
  <c r="V33" i="8" s="1"/>
  <c r="AB32" i="9"/>
  <c r="T33" i="8" s="1"/>
  <c r="V31" i="9" l="1"/>
  <c r="X31" i="9" s="1"/>
  <c r="K58" i="9"/>
  <c r="T30" i="9"/>
  <c r="V30" i="9" l="1"/>
  <c r="X30" i="9" s="1"/>
  <c r="Y30" i="9" s="1"/>
  <c r="Y31" i="9"/>
  <c r="W32" i="8"/>
  <c r="T29" i="9"/>
  <c r="K57" i="9"/>
  <c r="V29" i="9" s="1"/>
  <c r="X29" i="9" s="1"/>
  <c r="W31" i="8" l="1"/>
  <c r="W30" i="8"/>
  <c r="Y29" i="9"/>
  <c r="AD31" i="9"/>
  <c r="V32" i="8" s="1"/>
  <c r="AB31" i="9"/>
  <c r="T32" i="8" s="1"/>
  <c r="AC31" i="9"/>
  <c r="U32" i="8" s="1"/>
  <c r="T28" i="9"/>
  <c r="V28" i="9" s="1"/>
  <c r="X28" i="9" s="1"/>
  <c r="AC30" i="9"/>
  <c r="U31" i="8" s="1"/>
  <c r="AD30" i="9"/>
  <c r="V31" i="8" s="1"/>
  <c r="AB30" i="9"/>
  <c r="T31" i="8" s="1"/>
  <c r="Y28" i="9" l="1"/>
  <c r="W29" i="8"/>
  <c r="AD29" i="9"/>
  <c r="V30" i="8" s="1"/>
  <c r="AC29" i="9"/>
  <c r="U30" i="8" s="1"/>
  <c r="AB29" i="9"/>
  <c r="T30" i="8" s="1"/>
  <c r="K54" i="9" l="1"/>
  <c r="T27" i="9"/>
  <c r="AD28" i="9"/>
  <c r="V29" i="8" s="1"/>
  <c r="AC28" i="9"/>
  <c r="U29" i="8" s="1"/>
  <c r="V27" i="9" l="1"/>
  <c r="X27" i="9" s="1"/>
  <c r="T26" i="9"/>
  <c r="V26" i="9" s="1"/>
  <c r="X26" i="9" s="1"/>
  <c r="Y27" i="9" l="1"/>
  <c r="W28" i="8"/>
  <c r="Y26" i="9"/>
  <c r="W27" i="8"/>
  <c r="AC26" i="9" l="1"/>
  <c r="U27" i="8" s="1"/>
  <c r="AD26" i="9"/>
  <c r="V27" i="8" s="1"/>
  <c r="AC27" i="9"/>
  <c r="U28" i="8" s="1"/>
  <c r="AD27" i="9"/>
  <c r="V28" i="8" s="1"/>
  <c r="T25" i="9" l="1"/>
  <c r="V25" i="9" s="1"/>
  <c r="X25" i="9" s="1"/>
  <c r="Y25" i="9" l="1"/>
  <c r="W26" i="8"/>
  <c r="AC25" i="9" l="1"/>
  <c r="U26" i="8" s="1"/>
  <c r="AB25" i="9"/>
  <c r="T26" i="8" s="1"/>
  <c r="AD25" i="9"/>
  <c r="V26" i="8" s="1"/>
  <c r="T24" i="9"/>
  <c r="K48" i="9"/>
  <c r="V24" i="9" l="1"/>
  <c r="T23" i="9"/>
  <c r="V23" i="9" s="1"/>
  <c r="X23" i="9" s="1"/>
  <c r="X24" i="9" l="1"/>
  <c r="W25" i="8" s="1"/>
  <c r="AI18" i="9"/>
  <c r="J19" i="6" s="1"/>
  <c r="AI10" i="9"/>
  <c r="J11" i="6" s="1"/>
  <c r="AJ10" i="9"/>
  <c r="AK10" i="9" s="1"/>
  <c r="Y23" i="9"/>
  <c r="W24" i="8"/>
  <c r="AJ18" i="9" l="1"/>
  <c r="AK18" i="9" s="1"/>
  <c r="L19" i="6" s="1"/>
  <c r="AJ26" i="9"/>
  <c r="AK26" i="9" s="1"/>
  <c r="L27" i="6" s="1"/>
  <c r="AI26" i="9"/>
  <c r="J27" i="6" s="1"/>
  <c r="Y24" i="9"/>
  <c r="T22" i="9"/>
  <c r="V22" i="9" s="1"/>
  <c r="X22" i="9" s="1"/>
  <c r="L11" i="6"/>
  <c r="K11" i="6"/>
  <c r="AB23" i="9"/>
  <c r="T24" i="8" s="1"/>
  <c r="AC23" i="9"/>
  <c r="U24" i="8" s="1"/>
  <c r="AD23" i="9"/>
  <c r="V24" i="8" s="1"/>
  <c r="K19" i="6" l="1"/>
  <c r="K27" i="6"/>
  <c r="AD24" i="9"/>
  <c r="V25" i="8" s="1"/>
  <c r="AC24" i="9"/>
  <c r="U25" i="8" s="1"/>
  <c r="Y22" i="9"/>
  <c r="W23" i="8"/>
  <c r="T21" i="9" l="1"/>
  <c r="V21" i="9" s="1"/>
  <c r="X21" i="9" s="1"/>
  <c r="AC22" i="9"/>
  <c r="U23" i="8" s="1"/>
  <c r="AB22" i="9"/>
  <c r="T23" i="8" s="1"/>
  <c r="AD22" i="9"/>
  <c r="V23" i="8" s="1"/>
  <c r="W22" i="8" l="1"/>
  <c r="Y21" i="9"/>
  <c r="T20" i="9" l="1"/>
  <c r="V20" i="9" s="1"/>
  <c r="X20" i="9" s="1"/>
  <c r="AC21" i="9"/>
  <c r="U22" i="8" s="1"/>
  <c r="AD21" i="9"/>
  <c r="V22" i="8" s="1"/>
  <c r="AB21" i="9"/>
  <c r="T22" i="8" s="1"/>
  <c r="Y20" i="9" l="1"/>
  <c r="W21" i="8"/>
  <c r="AB20" i="9" l="1"/>
  <c r="T21" i="8" s="1"/>
  <c r="AD20" i="9"/>
  <c r="V21" i="8" s="1"/>
  <c r="AC20" i="9"/>
  <c r="U21" i="8" s="1"/>
  <c r="T19" i="9" l="1"/>
  <c r="V19" i="9" s="1"/>
  <c r="X19" i="9" s="1"/>
  <c r="Y19" i="9" l="1"/>
  <c r="W20" i="8"/>
  <c r="AB19" i="9" l="1"/>
  <c r="T20" i="8" s="1"/>
  <c r="AD19" i="9"/>
  <c r="V20" i="8" s="1"/>
  <c r="AC19" i="9"/>
  <c r="U20" i="8" s="1"/>
  <c r="T18" i="9" l="1"/>
  <c r="V18" i="9" s="1"/>
  <c r="X18" i="9" s="1"/>
  <c r="Y18" i="9" l="1"/>
  <c r="W19" i="8"/>
  <c r="AD18" i="9" l="1"/>
  <c r="V19" i="8" s="1"/>
  <c r="AB18" i="9"/>
  <c r="T19" i="8" s="1"/>
  <c r="AC18" i="9"/>
  <c r="U19" i="8" s="1"/>
  <c r="T17" i="9" l="1"/>
  <c r="V17" i="9" s="1"/>
  <c r="X17" i="9" s="1"/>
  <c r="Y17" i="9" l="1"/>
  <c r="W18" i="8"/>
  <c r="K28" i="9" l="1"/>
  <c r="T16" i="9"/>
  <c r="AC17" i="9"/>
  <c r="U18" i="8" s="1"/>
  <c r="AD17" i="9"/>
  <c r="V18" i="8" s="1"/>
  <c r="AB17" i="9"/>
  <c r="T18" i="8" s="1"/>
  <c r="V16" i="9" l="1"/>
  <c r="X16" i="9" s="1"/>
  <c r="Y16" i="9" l="1"/>
  <c r="W17" i="8"/>
  <c r="T15" i="9"/>
  <c r="V15" i="9" s="1"/>
  <c r="X15" i="9" s="1"/>
  <c r="Y15" i="9" l="1"/>
  <c r="W16" i="8"/>
  <c r="AD16" i="9"/>
  <c r="V17" i="8" s="1"/>
  <c r="AC16" i="9"/>
  <c r="U17" i="8" s="1"/>
  <c r="T14" i="9" l="1"/>
  <c r="V14" i="9" s="1"/>
  <c r="X14" i="9" s="1"/>
  <c r="AD15" i="9"/>
  <c r="V16" i="8" s="1"/>
  <c r="AB15" i="9"/>
  <c r="T16" i="8" s="1"/>
  <c r="AC15" i="9"/>
  <c r="U16" i="8" s="1"/>
  <c r="Y14" i="9" l="1"/>
  <c r="W15" i="8"/>
  <c r="AC14" i="9" l="1"/>
  <c r="U15" i="8" s="1"/>
  <c r="AD14" i="9"/>
  <c r="V15" i="8" s="1"/>
  <c r="T13" i="9" l="1"/>
  <c r="K20" i="9"/>
  <c r="K21" i="9"/>
  <c r="K19" i="9"/>
  <c r="K22" i="9"/>
  <c r="K18" i="9"/>
  <c r="V13" i="9" l="1"/>
  <c r="X13" i="9" s="1"/>
  <c r="W14" i="8" s="1"/>
  <c r="T12" i="9"/>
  <c r="K17" i="9"/>
  <c r="V12" i="9" s="1"/>
  <c r="X12" i="9" s="1"/>
  <c r="Y13" i="9" l="1"/>
  <c r="AD13" i="9" s="1"/>
  <c r="V14" i="8" s="1"/>
  <c r="Y12" i="9"/>
  <c r="AD12" i="9" s="1"/>
  <c r="V13" i="8" s="1"/>
  <c r="W13" i="8"/>
  <c r="K16" i="9"/>
  <c r="T11" i="9"/>
  <c r="AC13" i="9" l="1"/>
  <c r="U14" i="8" s="1"/>
  <c r="V11" i="9"/>
  <c r="X11" i="9" s="1"/>
  <c r="K15" i="9"/>
  <c r="T10" i="9"/>
  <c r="K14" i="9" l="1"/>
  <c r="V9" i="9" s="1"/>
  <c r="X9" i="9" s="1"/>
  <c r="T9" i="9"/>
  <c r="Y11" i="9"/>
  <c r="W12" i="8"/>
  <c r="V10" i="9"/>
  <c r="X10" i="9" s="1"/>
  <c r="Y10" i="9" l="1"/>
  <c r="AD10" i="9" s="1"/>
  <c r="V11" i="8" s="1"/>
  <c r="W11" i="8"/>
  <c r="AD11" i="9"/>
  <c r="V12" i="8" s="1"/>
  <c r="AC11" i="9"/>
  <c r="U12" i="8" s="1"/>
  <c r="AB11" i="9"/>
  <c r="T12" i="8" s="1"/>
  <c r="T8" i="9"/>
  <c r="V8" i="9" s="1"/>
  <c r="Y9" i="9"/>
  <c r="AC9" i="9" s="1"/>
  <c r="U10" i="8" s="1"/>
  <c r="W10" i="8"/>
  <c r="X8" i="9" l="1"/>
  <c r="Y8" i="9" s="1"/>
  <c r="AB8" i="9" s="1"/>
  <c r="T9" i="8" s="1"/>
  <c r="AD9" i="9"/>
  <c r="V10" i="8" s="1"/>
  <c r="AB10" i="9"/>
  <c r="T11" i="8" s="1"/>
  <c r="AC10" i="9"/>
  <c r="U11" i="8" s="1"/>
  <c r="W9" i="8" l="1"/>
  <c r="AD8" i="9"/>
  <c r="V9" i="8" s="1"/>
  <c r="AC8" i="9"/>
  <c r="U9" i="8" s="1"/>
  <c r="K11" i="9"/>
  <c r="T7" i="9"/>
  <c r="V7" i="9" l="1"/>
  <c r="K10" i="9"/>
  <c r="V6" i="9" s="1"/>
  <c r="X6" i="9" s="1"/>
  <c r="T6" i="9"/>
  <c r="X7" i="9" l="1"/>
  <c r="Y7" i="9" s="1"/>
  <c r="T5" i="9"/>
  <c r="K9" i="9"/>
  <c r="V5" i="9" s="1"/>
  <c r="X5" i="9" s="1"/>
  <c r="W6" i="8" s="1"/>
  <c r="W8" i="8"/>
  <c r="Y5" i="9" l="1"/>
  <c r="AC7" i="9"/>
  <c r="U8" i="8" s="1"/>
  <c r="AD7" i="9"/>
  <c r="V8" i="8" s="1"/>
  <c r="T4" i="9"/>
  <c r="W7" i="8"/>
  <c r="Y6" i="9"/>
  <c r="K7" i="9" l="1"/>
  <c r="K8" i="9"/>
  <c r="AD6" i="9"/>
  <c r="V7" i="8" s="1"/>
  <c r="AC6" i="9"/>
  <c r="U7" i="8" s="1"/>
  <c r="AB6" i="9"/>
  <c r="T7" i="8" s="1"/>
  <c r="AD5" i="9"/>
  <c r="V6" i="8" s="1"/>
  <c r="AC5" i="9"/>
  <c r="U6" i="8" s="1"/>
  <c r="V4" i="9" l="1"/>
  <c r="X4" i="9" s="1"/>
  <c r="AI9" i="9" l="1"/>
  <c r="J10" i="6" s="1"/>
  <c r="AJ25" i="9"/>
  <c r="AK25" i="9" s="1"/>
  <c r="AI25" i="9"/>
  <c r="J26" i="6" s="1"/>
  <c r="W5" i="8"/>
  <c r="AJ9" i="9"/>
  <c r="AI17" i="9"/>
  <c r="J18" i="6" s="1"/>
  <c r="Y4" i="9"/>
  <c r="AJ17" i="9"/>
  <c r="AK17" i="9" s="1"/>
  <c r="K5" i="9"/>
  <c r="K6" i="9"/>
  <c r="T3" i="9"/>
  <c r="AK9" i="9" l="1"/>
  <c r="L10" i="6" s="1"/>
  <c r="V3" i="9"/>
  <c r="X3" i="9" s="1"/>
  <c r="L26" i="6"/>
  <c r="K26" i="6"/>
  <c r="L18" i="6"/>
  <c r="K18" i="6"/>
  <c r="K10" i="6"/>
  <c r="K2" i="9"/>
  <c r="AC4" i="9"/>
  <c r="U5" i="8" s="1"/>
  <c r="AB4" i="9"/>
  <c r="T5" i="8" s="1"/>
  <c r="AD4" i="9"/>
  <c r="V5" i="8" s="1"/>
  <c r="W4" i="8" l="1"/>
  <c r="K3" i="9"/>
  <c r="T2" i="9"/>
  <c r="K4" i="9"/>
  <c r="Y3" i="9" l="1"/>
  <c r="V2" i="9"/>
  <c r="X2" i="9" l="1"/>
  <c r="AI3" i="9" s="1"/>
  <c r="J4" i="6" s="1"/>
  <c r="AJ8" i="9"/>
  <c r="AK8" i="9" s="1"/>
  <c r="L9" i="6" s="1"/>
  <c r="M9" i="6" s="1" a="1"/>
  <c r="M9" i="6" s="1"/>
  <c r="AI16" i="9"/>
  <c r="J17" i="6" s="1"/>
  <c r="AC3" i="9"/>
  <c r="U4" i="8" s="1"/>
  <c r="AD3" i="9"/>
  <c r="V4" i="8" s="1"/>
  <c r="W3" i="8"/>
  <c r="AJ24" i="9"/>
  <c r="AK24" i="9" s="1"/>
  <c r="L25" i="6" s="1"/>
  <c r="M25" i="6" s="1" a="1"/>
  <c r="M25" i="6" s="1"/>
  <c r="Y2" i="9"/>
  <c r="AA2" i="9" s="1"/>
  <c r="S3" i="8" s="1"/>
  <c r="AJ3" i="9"/>
  <c r="AK3" i="9" s="1"/>
  <c r="L4" i="6" s="1"/>
  <c r="M4" i="6" s="1" a="1"/>
  <c r="M4" i="6" s="1"/>
  <c r="AI8" i="9"/>
  <c r="J9" i="6" s="1"/>
  <c r="AJ16" i="9"/>
  <c r="AK16" i="9" s="1"/>
  <c r="L17" i="6" s="1"/>
  <c r="M17" i="6" s="1" a="1"/>
  <c r="M17" i="6" s="1"/>
  <c r="AI24" i="9" l="1"/>
  <c r="J25" i="6" s="1"/>
  <c r="K9" i="6"/>
  <c r="AD2" i="9"/>
  <c r="V3" i="8" s="1"/>
  <c r="AC2" i="9"/>
  <c r="U3" i="8" s="1"/>
  <c r="AB2" i="9"/>
  <c r="T3" i="8" s="1"/>
  <c r="K4" i="6"/>
  <c r="K25" i="6"/>
  <c r="K17"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<sst xmlns="http://schemas.openxmlformats.org/spreadsheetml/2006/main" count="3500" uniqueCount="473">
  <si>
    <t>DCC Assessment Submission Record</t>
  </si>
  <si>
    <r>
      <rPr>
        <sz val="12"/>
        <color rgb="FF000000"/>
        <rFont val="Arial"/>
      </rPr>
      <t xml:space="preserve">This document is used to show whether an applicant meets specific requirements, explain how they meet them, and provide evidence to back it up. It includes the following sections:
</t>
    </r>
    <r>
      <rPr>
        <b/>
        <sz val="12"/>
        <color rgb="FF000000"/>
        <rFont val="Arial"/>
      </rPr>
      <t>Progress:</t>
    </r>
    <r>
      <rPr>
        <sz val="12"/>
        <color rgb="FF000000"/>
        <rFont val="Arial"/>
      </rPr>
      <t xml:space="preserve"> Shows which questions/controls need evidence or answers, and their current marking status.
</t>
    </r>
    <r>
      <rPr>
        <b/>
        <sz val="12"/>
        <color rgb="FF000000"/>
        <rFont val="Arial"/>
      </rPr>
      <t>Evidence:</t>
    </r>
    <r>
      <rPr>
        <sz val="12"/>
        <color rgb="FF000000"/>
        <rFont val="Arial"/>
      </rPr>
      <t xml:space="preserve"> The Applicants itinerary of all evidence submitted for the assessment.
</t>
    </r>
    <r>
      <rPr>
        <b/>
        <sz val="12"/>
        <color rgb="FF000000"/>
        <rFont val="Arial"/>
      </rPr>
      <t xml:space="preserve">Answers &amp; Theoretical: </t>
    </r>
    <r>
      <rPr>
        <sz val="12"/>
        <color rgb="FF000000"/>
        <rFont val="Arial"/>
      </rPr>
      <t xml:space="preserve">The Applicant's answers and the Assessor's initial theoretical marking of them.
</t>
    </r>
    <r>
      <rPr>
        <b/>
        <sz val="12"/>
        <color rgb="FF000000"/>
        <rFont val="Arial"/>
      </rPr>
      <t>Practical:</t>
    </r>
    <r>
      <rPr>
        <sz val="12"/>
        <color rgb="FF000000"/>
        <rFont val="Arial"/>
      </rPr>
      <t xml:space="preserve"> The Assessor's practical marking post interviews or onsite visit.
</t>
    </r>
    <r>
      <rPr>
        <b/>
        <sz val="12"/>
        <color rgb="FF000000"/>
        <rFont val="Arial"/>
      </rPr>
      <t>Scoring:</t>
    </r>
    <r>
      <rPr>
        <sz val="12"/>
        <color rgb="FF000000"/>
        <rFont val="Arial"/>
      </rPr>
      <t xml:space="preserve"> The final scores showing how the submission performed at each level.
</t>
    </r>
    <r>
      <rPr>
        <b/>
        <sz val="12"/>
        <color rgb="FF000000"/>
        <rFont val="Arial"/>
      </rPr>
      <t>Important:</t>
    </r>
    <r>
      <rPr>
        <sz val="12"/>
        <color rgb="FF000000"/>
        <rFont val="Arial"/>
      </rPr>
      <t xml:space="preserve"> All sections must be filled out completely and accurately. If not, the following may happen:
        • The document may be sent back for more information, causing delays.
        • A "NOT MET" may be recorded for the question or control.
</t>
    </r>
    <r>
      <rPr>
        <b/>
        <u/>
        <sz val="12"/>
        <color rgb="FF000000"/>
        <rFont val="Arial"/>
      </rPr>
      <t xml:space="preserve">Using the Applicant Guide
</t>
    </r>
    <r>
      <rPr>
        <sz val="12"/>
        <color rgb="FF000000"/>
        <rFont val="Arial"/>
      </rPr>
      <t xml:space="preserve">You must use the correct Applicant Guide (e.g., Level 1, 2, or 3) to understand the full requirements for each question or control.
</t>
    </r>
    <r>
      <rPr>
        <b/>
        <u/>
        <sz val="12"/>
        <color rgb="FF000000"/>
        <rFont val="Arial"/>
      </rPr>
      <t xml:space="preserve">How to Answer Questions
</t>
    </r>
    <r>
      <rPr>
        <sz val="12"/>
        <color rgb="FF000000"/>
        <rFont val="Arial"/>
      </rPr>
      <t xml:space="preserve">Each question in the Applicant Guide has a specific format for answers, However, simply following this format is not sufficient for the assessment. Your answers must:
        • Directly address the question.
        • Explain how your organisation meets the requirement.
        • Show how the overall requirement is satisfied, even if the question doesn’t ask for every detail.
Your answers must align with the guidance provided, including any example answer outlines and supporting evidence requirements. Assessors will review your answers and check for accuracy and consistency.
</t>
    </r>
    <r>
      <rPr>
        <b/>
        <u/>
        <sz val="12"/>
        <color rgb="FF000000"/>
        <rFont val="Arial"/>
      </rPr>
      <t xml:space="preserve">Preparing Evidence
</t>
    </r>
    <r>
      <rPr>
        <sz val="12"/>
        <color rgb="FF000000"/>
        <rFont val="Arial"/>
      </rPr>
      <t xml:space="preserve">The evidence you provide will depend on your organisation and the specific question or requirement. Evidence must:
        • Clearly support your answers and explanations.
        • Show how your organization meets the requirement in practice.
If needed, the assessor may ask for more evidence. You should understand your organisation well and try to address any gaps before submitting the assessment.
Key Points About Evidence:
        • Evidence must show that requirements are currently being met, not plans for the future.
        • List all evidence on the Evidence page, with clear instructions on where to find it.
        • If evidence is unclear or incomplete, it may be ignored, and the requirement could be marked as "NOT MET"
        • Missing information can lead to delays, extra costs, or failing the assessment.
</t>
    </r>
    <r>
      <rPr>
        <b/>
        <u/>
        <sz val="12"/>
        <color rgb="FF000000"/>
        <rFont val="Arial"/>
      </rPr>
      <t xml:space="preserve">Assessment Process
</t>
    </r>
    <r>
      <rPr>
        <sz val="12"/>
        <color rgb="FF000000"/>
        <rFont val="Arial"/>
      </rPr>
      <t xml:space="preserve">After completing the document, the assessor will review it in two steps:
        • </t>
    </r>
    <r>
      <rPr>
        <b/>
        <sz val="12"/>
        <color rgb="FF000000"/>
        <rFont val="Arial"/>
      </rPr>
      <t>Theoretical Scoring:</t>
    </r>
    <r>
      <rPr>
        <sz val="12"/>
        <color rgb="FF000000"/>
        <rFont val="Arial"/>
      </rPr>
      <t xml:space="preserve"> This is based solely on the information submitted. The Assessor may request clarification if needed.
        • </t>
    </r>
    <r>
      <rPr>
        <b/>
        <sz val="12"/>
        <color rgb="FF000000"/>
        <rFont val="Arial"/>
      </rPr>
      <t>Practical Scoring:</t>
    </r>
    <r>
      <rPr>
        <sz val="12"/>
        <color rgb="FF000000"/>
        <rFont val="Arial"/>
      </rPr>
      <t xml:space="preserve"> This involves interviews or screenshares to verify the information provided.
Both scoring phases evaluate questions individually, then assess the overall satisfaction of the control. Each Control is scored as:
        • MET (2 points)
        • PARTIALLY MET (1 point)
        • NOT MET (0 points)
</t>
    </r>
    <r>
      <rPr>
        <b/>
        <sz val="12"/>
        <color rgb="FF000000"/>
        <rFont val="Arial"/>
      </rPr>
      <t xml:space="preserve">For full details refer to the DCC scoring guide on the Scoring sheet
</t>
    </r>
    <r>
      <rPr>
        <sz val="12"/>
        <color rgb="FF000000"/>
        <rFont val="Arial"/>
      </rPr>
      <t xml:space="preserve">
Some questions or requirements are marked as "autofail." If you fail these, you automatically fail the entire assessment, even if your overall score is high. These "autofail" items are marked in Column K of the Answers &amp; Theoretical sheet.</t>
    </r>
  </si>
  <si>
    <t>Applicant Progress</t>
  </si>
  <si>
    <t>COMPLETE</t>
  </si>
  <si>
    <t>Applicant answer and context provided for control</t>
  </si>
  <si>
    <t>Objective</t>
  </si>
  <si>
    <t>Control</t>
  </si>
  <si>
    <t>Level 0</t>
  </si>
  <si>
    <t>Level 1</t>
  </si>
  <si>
    <t>Level 2</t>
  </si>
  <si>
    <t>Level 3</t>
  </si>
  <si>
    <t>INCOMPLETE</t>
  </si>
  <si>
    <t>Applicant answer and/or context not provided</t>
  </si>
  <si>
    <t>CE</t>
  </si>
  <si>
    <t>A</t>
  </si>
  <si>
    <t>B</t>
  </si>
  <si>
    <t>C</t>
  </si>
  <si>
    <t>D</t>
  </si>
  <si>
    <t>This sheet is flexible and the Applicant is allowed to create duplicate rows (copy and insert) if multiple pieces of evidence are provided for a single question.
The Applicant can also use the same piece of evidence to show multiple controls are met but the "description" and "where to look" must be tailored to the question.</t>
  </si>
  <si>
    <t>L0</t>
  </si>
  <si>
    <t>L1</t>
  </si>
  <si>
    <t>L2</t>
  </si>
  <si>
    <t>L3</t>
  </si>
  <si>
    <t>IASME QID</t>
  </si>
  <si>
    <t>Document Name</t>
  </si>
  <si>
    <t>Version/Revision</t>
  </si>
  <si>
    <t>Date added to evidence folder</t>
  </si>
  <si>
    <t>Type of Evidence</t>
  </si>
  <si>
    <t>Where to Look</t>
  </si>
  <si>
    <t>Description</t>
  </si>
  <si>
    <t>File Hash</t>
  </si>
  <si>
    <t>Scope</t>
  </si>
  <si>
    <t>Scoping</t>
  </si>
  <si>
    <t>Attestation</t>
  </si>
  <si>
    <t>Scoping Statement</t>
  </si>
  <si>
    <t>v1.2</t>
  </si>
  <si>
    <t>PDF</t>
  </si>
  <si>
    <t>Page 1 contains attestation. Pages 2-3 contain list of systems/functions along with a list of sites and their functions.</t>
  </si>
  <si>
    <t>Page 1 contains attestation, pages 2-3 contain list of systems/functions.</t>
  </si>
  <si>
    <t>xxxxxxxxxxxxx</t>
  </si>
  <si>
    <t>EXAMPLES</t>
  </si>
  <si>
    <t>Scoping Diagrams</t>
  </si>
  <si>
    <t>v1.3</t>
  </si>
  <si>
    <t>Pages 1-4.</t>
  </si>
  <si>
    <t>Diagrams pages 1-3 show business units, systems they use, how they are interlinked, what is inside and outside of DCC and CE scope.  Page 4 shows relationship between DCC and CE scopes.</t>
  </si>
  <si>
    <t>CE SAQ 2025</t>
  </si>
  <si>
    <t>Original - 2025 CE certification</t>
  </si>
  <si>
    <t>Complete CE report containing all answers, assessor comments and compliance met.</t>
  </si>
  <si>
    <t>Page 4.</t>
  </si>
  <si>
    <t>Page 4 shows relationship between DCC and CE scopes.</t>
  </si>
  <si>
    <t>CE certificate 2024</t>
  </si>
  <si>
    <t>Original  - 2024 CE Certification</t>
  </si>
  <si>
    <t>Page 1.</t>
  </si>
  <si>
    <t>CE cert showing history of achieving CE for same a scope.</t>
  </si>
  <si>
    <t>Question Set</t>
  </si>
  <si>
    <t>Applicant to Complete</t>
  </si>
  <si>
    <t>Assessor Theoretical (Question)</t>
  </si>
  <si>
    <t>Assessor Theoretical (Control)</t>
  </si>
  <si>
    <t>Important note to Applicant and Assessor (autofail questions)</t>
  </si>
  <si>
    <t>Question</t>
  </si>
  <si>
    <t>Prescribed answer(s) from Applicant Guide</t>
  </si>
  <si>
    <t>Context for Answer - Explain how your organisation meets the question/control</t>
  </si>
  <si>
    <t>Assessor Marking Question</t>
  </si>
  <si>
    <t>Evidence seen</t>
  </si>
  <si>
    <t>Question Comment</t>
  </si>
  <si>
    <t>N/A?</t>
  </si>
  <si>
    <t>Assessor Judgement
 -1 or +1</t>
  </si>
  <si>
    <t>Control Comment</t>
  </si>
  <si>
    <t>Control Outcome Level 0</t>
  </si>
  <si>
    <t>Control Outcome Level 1</t>
  </si>
  <si>
    <t>Control Outcome Level 2</t>
  </si>
  <si>
    <t>Control Outcome Level 3</t>
  </si>
  <si>
    <t>Autofail. If the scoping is not clear the Assessor will reject it and the DCC submission will fail. If the scope is not adequate (eg under scoped) then the DCC submission will fail.</t>
  </si>
  <si>
    <t>Has the Applicant provided a signed DCC scoping attestation, and any required diagrams/documents, to clearly explain the DCC scope and demonstrate it is adequate?</t>
  </si>
  <si>
    <t>No</t>
  </si>
  <si>
    <t>Autofail. If the CE scope is not adequate (eg under scoped) then the DCC submission will fail.</t>
  </si>
  <si>
    <t>Does the organisation hold Cyber Essentials certification(s) that cover(s) the required scope for this activity? 
Yes/No</t>
  </si>
  <si>
    <t>Autofail</t>
  </si>
  <si>
    <t>Does the organisation commit to maintaining Cyber Essentials certification for the duration of any function related to this activity or DCC certification?  
Yes/No</t>
  </si>
  <si>
    <t>Autofail (L2-3)</t>
  </si>
  <si>
    <t>Does the organisation hold Cyber Essentials Plus (CE+) certification that covers the required scope for this activity?  
Yes/No</t>
  </si>
  <si>
    <t>Does the organisation commit to maintaining CE+ certification for the duration of any contract relating to this activity?  
Yes/No</t>
  </si>
  <si>
    <t>Does the organisation have documented management policies and processes in place that govern network and information system security?  
Yes/No</t>
  </si>
  <si>
    <r>
      <t xml:space="preserve">Are the organisation's management policies and processes: 
</t>
    </r>
    <r>
      <rPr>
        <u/>
        <sz val="12"/>
        <color theme="1"/>
        <rFont val="Arial"/>
        <family val="2"/>
      </rPr>
      <t>Select all that apply</t>
    </r>
    <r>
      <rPr>
        <sz val="12"/>
        <color theme="1"/>
        <rFont val="Arial"/>
        <family val="2"/>
      </rPr>
      <t>:
Approved by management
Communicated to all staff, including contractors
Assigned an owner for ongoing maintenance and review
Reviewed at least annually
None of the above</t>
    </r>
  </si>
  <si>
    <t>Does the organisation have an individual or team that is responsible for leading organisational security management at the board level or equivalent?   
Yes/No</t>
  </si>
  <si>
    <t>Does the organisation have clearly defined roles and responsibilities for networks and information system security at all levels, with clear communication and risk escalation channels?   
Yes/No</t>
  </si>
  <si>
    <t>Are senior-level leaders accountable for network and information system security, with appropriate delegation of decision-making authority?   
Yes/No</t>
  </si>
  <si>
    <r>
      <t xml:space="preserve">How often does the organisation actively manage cyber security risks across the entire organisation?  
</t>
    </r>
    <r>
      <rPr>
        <u/>
        <sz val="12"/>
        <color theme="1"/>
        <rFont val="Arial"/>
        <family val="2"/>
      </rPr>
      <t>Select One</t>
    </r>
    <r>
      <rPr>
        <sz val="12"/>
        <color theme="1"/>
        <rFont val="Arial"/>
        <family val="2"/>
      </rPr>
      <t>:
At least quarterly
Ad-hoc
No risk management in place</t>
    </r>
  </si>
  <si>
    <t>Does your organisation assign dedicated risk owners to identified risks?  
Yes/No</t>
  </si>
  <si>
    <t>Does the organisation maintain a central cyber risk register with logged risks, assigned owners, and regular reviews?   
Yes/No</t>
  </si>
  <si>
    <r>
      <t xml:space="preserve">How often does the organisation conduct a comprehensive risk assessment of your systems to protect operations, assets, individuals, storage and transmission of data?   
</t>
    </r>
    <r>
      <rPr>
        <u/>
        <sz val="12"/>
        <color theme="1"/>
        <rFont val="Arial"/>
        <family val="2"/>
      </rPr>
      <t>Select One</t>
    </r>
    <r>
      <rPr>
        <sz val="12"/>
        <color theme="1"/>
        <rFont val="Arial"/>
        <family val="2"/>
      </rPr>
      <t>:
At least annually
Ad-hoc
No risk assessment in place</t>
    </r>
  </si>
  <si>
    <t>Does the organisation maintain up-to-date network diagrams showing network boundaries, internal and external connections, and operational systems?   
Yes/No</t>
  </si>
  <si>
    <t>Does the organisation have established threat intelligence capabilities?  
Yes/No</t>
  </si>
  <si>
    <t>Does the Applicant have an assurance process in place to validate the effectiveness of security measures across its functions?  
Yes/No</t>
  </si>
  <si>
    <t>Are assurance activities regularly conducted to assess the security of systems that store and process data?  
Yes/No</t>
  </si>
  <si>
    <t>Are findings from assurance activities used to enhance the security posture of people, processes and technology?  
Yes/No</t>
  </si>
  <si>
    <t>Does the organisation have a mechanism to address gaps identified during assurance activities?  
Yes/No</t>
  </si>
  <si>
    <t>Has the organisation obtained independent validation reports or certifications to demonstrate the security effectiveness of its technology, people, and processes?  
Yes/No</t>
  </si>
  <si>
    <r>
      <t xml:space="preserve">How often does your organisation internally assess the effectiveness of its information security controls?    
</t>
    </r>
    <r>
      <rPr>
        <u/>
        <sz val="12"/>
        <color theme="1"/>
        <rFont val="Arial"/>
        <family val="2"/>
      </rPr>
      <t>Select One</t>
    </r>
    <r>
      <rPr>
        <sz val="12"/>
        <color theme="1"/>
        <rFont val="Arial"/>
        <family val="2"/>
      </rPr>
      <t>:
At least once a year
Ad-hoc
No assessment carried out</t>
    </r>
  </si>
  <si>
    <r>
      <t xml:space="preserve">Which of the following activities are included in the assessment?  
</t>
    </r>
    <r>
      <rPr>
        <u/>
        <sz val="12"/>
        <color theme="1"/>
        <rFont val="Arial"/>
        <family val="2"/>
      </rPr>
      <t>Select all that apply</t>
    </r>
    <r>
      <rPr>
        <sz val="12"/>
        <color theme="1"/>
        <rFont val="Arial"/>
        <family val="2"/>
      </rPr>
      <t>:
Assessing control effectiveness against information security policies
Identifying deficiencies
Reporting assessment results to leadership
None of the above</t>
    </r>
  </si>
  <si>
    <t>Does the organisation have a documented asset management policy?   
Yes/No</t>
  </si>
  <si>
    <t>Does the organisation have an asset classification process in place? (An asset classification process shall include defining asset types and value.)  
Yes/No</t>
  </si>
  <si>
    <t>Are all resources necessary for network and information system operation documented in an asset inventory? (This includes people, systems and supporting infrastructure.)  
Yes/No</t>
  </si>
  <si>
    <t>Does the organisation use automated tools for asset discovery and management to maintain an up-to-date asset inventory?  
Yes/No</t>
  </si>
  <si>
    <t>Does the organisation have policies and procedures in place to manage the cyber security requirements of its supply chain?  
Yes/No</t>
  </si>
  <si>
    <t>Does the organisation assess security risks associated with dependencies on suppliers?  
Yes/No</t>
  </si>
  <si>
    <r>
      <t xml:space="preserve">When does the organisation assess security risks related to its suppliers?  
</t>
    </r>
    <r>
      <rPr>
        <u/>
        <sz val="12"/>
        <color theme="1"/>
        <rFont val="Arial"/>
        <family val="2"/>
      </rPr>
      <t>Select all that apply</t>
    </r>
    <r>
      <rPr>
        <sz val="12"/>
        <color theme="1"/>
        <rFont val="Arial"/>
        <family val="2"/>
      </rPr>
      <t>:
Before supplier selection
At least annually, for all existing suppliers</t>
    </r>
  </si>
  <si>
    <r>
      <t xml:space="preserve">Which of the following does the organisation do to ensure suppliers maintain appropriate security measures? 
</t>
    </r>
    <r>
      <rPr>
        <u/>
        <sz val="12"/>
        <color theme="1"/>
        <rFont val="Arial"/>
        <family val="2"/>
      </rPr>
      <t>Select all that apply</t>
    </r>
    <r>
      <rPr>
        <sz val="12"/>
        <color theme="1"/>
        <rFont val="Arial"/>
        <family val="2"/>
      </rPr>
      <t>:
Determine appropriate security requirements for the supply chain.
Review supplier contracts to ensure security requirements are met.
Monitor third-party security arrangements.
None of the above</t>
    </r>
  </si>
  <si>
    <r>
      <t xml:space="preserve">What actions does the organisation take if a supplier fails to meet security requirements?   
</t>
    </r>
    <r>
      <rPr>
        <u/>
        <sz val="12"/>
        <color theme="1"/>
        <rFont val="Arial"/>
        <family val="2"/>
      </rPr>
      <t>Select One</t>
    </r>
    <r>
      <rPr>
        <sz val="12"/>
        <color theme="1"/>
        <rFont val="Arial"/>
        <family val="2"/>
      </rPr>
      <t>:
Manage the risk through the organisation's risk management process.
Implement corrective actions or terminate the contract, where appropriate.
No defined process for addressing non-compliance</t>
    </r>
  </si>
  <si>
    <t>Are Service Level Agreements with IT infrastructure suppliers clearly documented?  
Yes/No</t>
  </si>
  <si>
    <t>Do the organisation’s agreements with suppliers include information security, confidentiality, and data protection requirements?  
Yes/No</t>
  </si>
  <si>
    <t>Do you impose restrictions on all subcontractors handling customer data to prevent unauthorised data sharing? 
Yes/No</t>
  </si>
  <si>
    <t>Does the organisation have a documented physical security policy in place?  
Yes/No</t>
  </si>
  <si>
    <t>Does the organisation ensure physical access to facilities where sensitive data is stored or processed is restricted to authorised personnel?  
Yes/No</t>
  </si>
  <si>
    <t>Does the organisation ensure records are retained of all physical access to facilities where sensitive data is stored or processed?  
Yes/No</t>
  </si>
  <si>
    <t>Does the organisation perform any Functions or process Data from its own physical premises? 
Yes/No</t>
  </si>
  <si>
    <t>Does the organisation maintain an inventory of all physical access devices used at its premises? (e.g. RFID cards, access fobs, door keys, keypads, biometric scanners)?  
Yes/No</t>
  </si>
  <si>
    <t>Does the organisation restrict physical access to sensitive areas to authorised personnel only?  
Yes/No</t>
  </si>
  <si>
    <t>Does the organisation maintain an up-to-date inventory of personnel authorised to access sensitive areas?  
Yes/No</t>
  </si>
  <si>
    <t>Does the organisation manage visitor access to non-public areas of its premises, including logging their entry and exit?  
Yes/No</t>
  </si>
  <si>
    <t>Does the organisation require visitors to always wear approved identification badges while on its premises?  
Yes/No</t>
  </si>
  <si>
    <t>Does the organisation have documented policies and procedures in place that cover both cyber security and cyber resilience?  
Yes/No</t>
  </si>
  <si>
    <r>
      <t xml:space="preserve">Does the organisation review its cyber security and cyber resilience policies and processes at least annually?   
</t>
    </r>
    <r>
      <rPr>
        <u/>
        <sz val="12"/>
        <color theme="1"/>
        <rFont val="Arial"/>
        <family val="2"/>
      </rPr>
      <t>Select One</t>
    </r>
    <r>
      <rPr>
        <sz val="12"/>
        <color theme="1"/>
        <rFont val="Arial"/>
        <family val="2"/>
      </rPr>
      <t>:
Within 12 months
Longer than 12 months</t>
    </r>
  </si>
  <si>
    <r>
      <t xml:space="preserve">Does the organisation update its cyber security and cyber resilience policies and processes in response to:  
</t>
    </r>
    <r>
      <rPr>
        <u/>
        <sz val="12"/>
        <color theme="1"/>
        <rFont val="Arial"/>
        <family val="2"/>
      </rPr>
      <t>Select all that apply</t>
    </r>
    <r>
      <rPr>
        <sz val="12"/>
        <color theme="1"/>
        <rFont val="Arial"/>
        <family val="2"/>
      </rPr>
      <t>:
Relevant organisational changes
Evolving cyber security and resilience risks
Changes in applicable laws and regulations
Changes in contractual obligations
None of the above</t>
    </r>
  </si>
  <si>
    <t>Does the organisation have documented policies and procedures in place that cover identity management?  
Yes/No</t>
  </si>
  <si>
    <t>Does the organisation have documented policies and procedures in place that cover access control?  
Yes/No</t>
  </si>
  <si>
    <r>
      <t xml:space="preserve">Before granting access to non-public resources, does the organisation ensure that the following are in place:  
</t>
    </r>
    <r>
      <rPr>
        <u/>
        <sz val="12"/>
        <color theme="1"/>
        <rFont val="Arial"/>
        <family val="2"/>
      </rPr>
      <t>Select all that apply</t>
    </r>
    <r>
      <rPr>
        <sz val="12"/>
        <color theme="1"/>
        <rFont val="Arial"/>
        <family val="2"/>
      </rPr>
      <t>:
Users are authenticated
Users are authorised 
User identities are verified
None of the above</t>
    </r>
  </si>
  <si>
    <r>
      <t xml:space="preserve">Does the organisation implement multi-factor authentication (MFA) to control access to:  
</t>
    </r>
    <r>
      <rPr>
        <u/>
        <sz val="12"/>
        <color theme="1"/>
        <rFont val="Arial"/>
        <family val="2"/>
      </rPr>
      <t>Select all that apply</t>
    </r>
    <r>
      <rPr>
        <sz val="12"/>
        <color theme="1"/>
        <rFont val="Arial"/>
        <family val="2"/>
      </rPr>
      <t>:
All systems deemed critical
All systems processing sensitive information
None of the above</t>
    </r>
  </si>
  <si>
    <r>
      <t xml:space="preserve">For these systems, is MFA mandatory before access is granted:  
</t>
    </r>
    <r>
      <rPr>
        <u/>
        <sz val="12"/>
        <color theme="1"/>
        <rFont val="Arial"/>
        <family val="2"/>
      </rPr>
      <t>Select all that apply</t>
    </r>
    <r>
      <rPr>
        <sz val="12"/>
        <color theme="1"/>
        <rFont val="Arial"/>
        <family val="2"/>
      </rPr>
      <t>:
From remote locations
To privileged/administrator functions
To sensitive information
None of the above</t>
    </r>
  </si>
  <si>
    <r>
      <t xml:space="preserve">How does the organisation ensure only trusted devices access trusted networks and systems? 
</t>
    </r>
    <r>
      <rPr>
        <u/>
        <sz val="12"/>
        <color theme="1"/>
        <rFont val="Arial"/>
        <family val="2"/>
      </rPr>
      <t>Select all that apply</t>
    </r>
    <r>
      <rPr>
        <sz val="12"/>
        <color theme="1"/>
        <rFont val="Arial"/>
        <family val="2"/>
      </rPr>
      <t>:
Establish identities for endpoint devices
Explicitly authorise identified endpoints
Only authorise devices with a business need
Configure endpoint security software to enforce security policies
Deauthorise trusted endpoints when no longer required
Deny unauthorised endpoints access to trusted resources
Revoke authorisation for compromised endpoints
Regularly review justification for trusted endpoints
Monitor endpoint configuration and usage
None of the above</t>
    </r>
  </si>
  <si>
    <r>
      <t xml:space="preserve">Which of the following actions does the organisation take to manage privileged user access and actions? 
</t>
    </r>
    <r>
      <rPr>
        <u/>
        <sz val="12"/>
        <color theme="1"/>
        <rFont val="Arial"/>
        <family val="2"/>
      </rPr>
      <t>Select all that apply</t>
    </r>
    <r>
      <rPr>
        <sz val="12"/>
        <color theme="1"/>
        <rFont val="Arial"/>
        <family val="2"/>
      </rPr>
      <t>:
Maintain records of privileged accounts.
Review justification for privileged accounts at least quarterly.
Review justification for privileged accounts upon transfer or termination.
Log privileged user actions.
Review privileged user actions at least quarterly to confirm legitimate use.
None of the above</t>
    </r>
  </si>
  <si>
    <r>
      <t xml:space="preserve">What privileged user actions are logged by the organisation?  
</t>
    </r>
    <r>
      <rPr>
        <u/>
        <sz val="12"/>
        <color theme="1"/>
        <rFont val="Arial"/>
        <family val="2"/>
      </rPr>
      <t>Select all that apply</t>
    </r>
    <r>
      <rPr>
        <sz val="12"/>
        <color theme="1"/>
        <rFont val="Arial"/>
        <family val="2"/>
      </rPr>
      <t>:
Login attempts
Command executions
System changes
Access to sensitive resources
None of the above</t>
    </r>
  </si>
  <si>
    <t>Does the organisation remove or restrict the use of non-essential functions within information systems?  
Yes/No</t>
  </si>
  <si>
    <t>Does the organisation provide user access to resources based on business need and the principle of least privilege?  
Yes/No</t>
  </si>
  <si>
    <t>Does the organisation limit access to your systems' audit/security logging data to privileged user groups with a confirmed requirement for access to logging data? 
Yes/No</t>
  </si>
  <si>
    <t>Does the organisation's access control policy include a separation of duties methodology? 
Yes/No</t>
  </si>
  <si>
    <r>
      <t xml:space="preserve">Has the organisation implemented a separation of duties methodology which considers:  
</t>
    </r>
    <r>
      <rPr>
        <u/>
        <sz val="12"/>
        <color theme="1"/>
        <rFont val="Arial"/>
        <family val="2"/>
      </rPr>
      <t>Select all that apply</t>
    </r>
    <r>
      <rPr>
        <sz val="12"/>
        <color theme="1"/>
        <rFont val="Arial"/>
        <family val="2"/>
      </rPr>
      <t xml:space="preserve">:
The criteria for when separation is needed 
How user accounts (standard and privileged) will be provisioned to facilitate separation 
Cover for duties during staff absence 
None of the above </t>
    </r>
  </si>
  <si>
    <r>
      <t xml:space="preserve">Which of the following does the organisation use to manage identity and access controls for users, administrators, devices and systems accessing its non-public networks and information systems?  
</t>
    </r>
    <r>
      <rPr>
        <u/>
        <sz val="12"/>
        <color theme="1"/>
        <rFont val="Arial"/>
        <family val="2"/>
      </rPr>
      <t>Select all that apply</t>
    </r>
    <r>
      <rPr>
        <sz val="12"/>
        <color theme="1"/>
        <rFont val="Arial"/>
        <family val="2"/>
      </rPr>
      <t>:
Authentication of entities
Authorisation of access
Accounting of activities
None of the above</t>
    </r>
  </si>
  <si>
    <t>Does the organisation maintain an inventory of all service accounts?  
Yes/No</t>
  </si>
  <si>
    <r>
      <t xml:space="preserve">Has the organisation implemented automated mechanisms within its critical or sensitive systems that:  
</t>
    </r>
    <r>
      <rPr>
        <u/>
        <sz val="12"/>
        <color theme="1"/>
        <rFont val="Arial"/>
        <family val="2"/>
      </rPr>
      <t>Select all that apply</t>
    </r>
    <r>
      <rPr>
        <sz val="12"/>
        <color theme="1"/>
        <rFont val="Arial"/>
        <family val="2"/>
      </rPr>
      <t>:
Notify administrators of account changes
Notify administrators of unusual system account use
None of the above</t>
    </r>
  </si>
  <si>
    <r>
      <t xml:space="preserve">Has the organisation implemented automated mechanisms to:  
</t>
    </r>
    <r>
      <rPr>
        <u/>
        <sz val="12"/>
        <color theme="1"/>
        <rFont val="Arial"/>
        <family val="2"/>
      </rPr>
      <t>Select all that apply</t>
    </r>
    <r>
      <rPr>
        <sz val="12"/>
        <color theme="1"/>
        <rFont val="Arial"/>
        <family val="2"/>
      </rPr>
      <t>:
Notify relevant stakeholders of staff terminations and transfers
Provision accounts on sensitive or critical systems
Deprovision accounts on sensitive or critical systems
None of the above</t>
    </r>
  </si>
  <si>
    <t>Does the organisation have automated mechanisms to support the management of system accounts, including processes acting on behalf of authorised users?  
Yes/No</t>
  </si>
  <si>
    <t>Does the organisation have a documented process for issuing, managing, verifying, revoking, and auditing identities and credentials for authorised users, processes and transactions?  
Yes/No</t>
  </si>
  <si>
    <t>Has the organisation implemented measures to ensure that only authorised individuals and processes can access systems using issued identities and credentials?  
Yes/No</t>
  </si>
  <si>
    <t>Does the organisation secure the storage, transmission and management of first-time and one-time passwords?  
Yes/No</t>
  </si>
  <si>
    <t>Does the organisation require first-time and one-time passwords to be changed immediately after the first login?  
Yes/No</t>
  </si>
  <si>
    <r>
      <t xml:space="preserve">Which of the following does the organisation use to automate the protection of passwords?  
</t>
    </r>
    <r>
      <rPr>
        <u/>
        <sz val="12"/>
        <color theme="1"/>
        <rFont val="Arial"/>
        <family val="2"/>
      </rPr>
      <t>Select all that apply</t>
    </r>
    <r>
      <rPr>
        <sz val="12"/>
        <color theme="1"/>
        <rFont val="Arial"/>
        <family val="2"/>
      </rPr>
      <t>:
Password hashing
Password policy compliance check
Account lockout policies
Password manager tools
Password generators
None of the above</t>
    </r>
  </si>
  <si>
    <t>Does the organisation's password policy mandate that systems require standard user passwords to have at least a minimum length of 8 characters?  
Yes/No</t>
  </si>
  <si>
    <t>Does the organisation's password policy restrict the re-use of at least the last 5 passwords for user accounts?  
Yes/No</t>
  </si>
  <si>
    <t>Does the organisation have policies and procedures in place for managing unsuccessful login attempts?  
Yes/No</t>
  </si>
  <si>
    <t>Are there automated mechanisms in place to detect and respond to multiple unsuccessful login attempts?  
Yes/No</t>
  </si>
  <si>
    <t>Are unsuccessful login attempts regularly monitored and reviewed for signs of suspicious activity?  
Yes/No</t>
  </si>
  <si>
    <t>Are there designated individuals or teams responsible for managing unsuccessful login attempts?  
Yes/No</t>
  </si>
  <si>
    <r>
      <t xml:space="preserve">How many incorrect password attempts are allowed before a standard user account is locked?   
</t>
    </r>
    <r>
      <rPr>
        <u/>
        <sz val="12"/>
        <color theme="1"/>
        <rFont val="Arial"/>
        <family val="2"/>
      </rPr>
      <t>Select One</t>
    </r>
    <r>
      <rPr>
        <sz val="12"/>
        <color theme="1"/>
        <rFont val="Arial"/>
        <family val="2"/>
      </rPr>
      <t>:
At most 10 failed attempts
More than 10 failed attempts
No limit set</t>
    </r>
  </si>
  <si>
    <r>
      <t xml:space="preserve">How long are user accounts locked out for after failed login attempts?   
</t>
    </r>
    <r>
      <rPr>
        <u/>
        <sz val="12"/>
        <color theme="1"/>
        <rFont val="Arial"/>
        <family val="2"/>
      </rPr>
      <t>Select One</t>
    </r>
    <r>
      <rPr>
        <sz val="12"/>
        <color theme="1"/>
        <rFont val="Arial"/>
        <family val="2"/>
      </rPr>
      <t>:
Less than 15 minutes
15 minutes or more</t>
    </r>
  </si>
  <si>
    <t>Does the duration of the account lockout increase on further unsuccessful login attempts?  
Yes/No</t>
  </si>
  <si>
    <t>Does the organisation implement technical controls to prevent replay attacks? 
Yes/No</t>
  </si>
  <si>
    <t>Does the organisation restrict standard users from executing privileged functions? 
Yes/No</t>
  </si>
  <si>
    <t>Does the organisation log attempts by non-privileged users to access privileged functions?  
Yes/No</t>
  </si>
  <si>
    <t>Does the organisation maintain an inventory of all generic, service, and system accounts? 
Yes/No</t>
  </si>
  <si>
    <t>Are generic and system accounts assigned a named individual responsible for the account and its usage? 
Yes/No</t>
  </si>
  <si>
    <t>Does the organisation have a method of identifying system accounts and processes acting on behalf of actual users?  
Yes/No</t>
  </si>
  <si>
    <r>
      <t xml:space="preserve">Has the organisation identified and documented where data meets the following criteria? 
</t>
    </r>
    <r>
      <rPr>
        <u/>
        <sz val="12"/>
        <color theme="1"/>
        <rFont val="Arial"/>
        <family val="2"/>
      </rPr>
      <t>Select all that apply</t>
    </r>
    <r>
      <rPr>
        <sz val="12"/>
        <color theme="1"/>
        <rFont val="Arial"/>
        <family val="2"/>
      </rPr>
      <t>:
Data is critical to the operation of Functions. 
Unauthorised access, modification or deletion could cause adverse impacts.  
Data could assist an attacker, such as network or system design details.  
None of the above</t>
    </r>
  </si>
  <si>
    <t>If none of the above criteria applied, does the organisation have policies in place to ensure only authorised users, devices, and systems have access to this data?  
Yes/No</t>
  </si>
  <si>
    <t>Additionally, if you selected "None of the above" for question 2300.1, does the organisation have technical and procedural controls in place to protect this data from unauthorised access, modification, or deletion?  
Yes/No</t>
  </si>
  <si>
    <t>Does the organisation identify and understand the data critical to its functions?  
Yes/No</t>
  </si>
  <si>
    <r>
      <t xml:space="preserve">Does the organisation have a data classification approach that considers the impact from:  
</t>
    </r>
    <r>
      <rPr>
        <u/>
        <sz val="12"/>
        <color theme="1"/>
        <rFont val="Arial"/>
        <family val="2"/>
      </rPr>
      <t>Select all that apply</t>
    </r>
    <r>
      <rPr>
        <sz val="12"/>
        <color theme="1"/>
        <rFont val="Arial"/>
        <family val="2"/>
      </rPr>
      <t>:
Unauthorised access
Unauthorised modification
Loss of availability
None of the above</t>
    </r>
  </si>
  <si>
    <t>Does the organisation maintain an inventory of where data is stored?  
Yes/No</t>
  </si>
  <si>
    <t>Does the organisation maintain an understanding of where data moves, including internally and to third parties?  
Yes/No</t>
  </si>
  <si>
    <t>Has the organisation assessed and identified the encryption requirements for all data in transit? 
Yes/No</t>
  </si>
  <si>
    <r>
      <t xml:space="preserve">Has the organisation's assessment of encryption requirements covered all data in transit, including the following?  
</t>
    </r>
    <r>
      <rPr>
        <u/>
        <sz val="12"/>
        <color theme="1"/>
        <rFont val="Arial"/>
        <family val="2"/>
      </rPr>
      <t>Select all that apply</t>
    </r>
    <r>
      <rPr>
        <sz val="12"/>
        <color theme="1"/>
        <rFont val="Arial"/>
        <family val="2"/>
      </rPr>
      <t>:
Over the internet
Within your networks and systems
Via removable media
None of the above</t>
    </r>
  </si>
  <si>
    <r>
      <t xml:space="preserve">Does the organisation use Transport Layer Security (TLS) version 1.1 or earlier for protecting any sensitive data in transit?   
</t>
    </r>
    <r>
      <rPr>
        <u/>
        <sz val="12"/>
        <color theme="1"/>
        <rFont val="Arial"/>
        <family val="2"/>
      </rPr>
      <t>Select One</t>
    </r>
    <r>
      <rPr>
        <sz val="12"/>
        <color theme="1"/>
        <rFont val="Arial"/>
        <family val="2"/>
      </rPr>
      <t>:
Yes
No
Not applicable</t>
    </r>
  </si>
  <si>
    <t>Does the organisation protect storage media and equipment containing data when physically moved?  
Yes/No</t>
  </si>
  <si>
    <r>
      <t xml:space="preserve">Does the organisation require network connections to be terminated under the following conditions? 
</t>
    </r>
    <r>
      <rPr>
        <u/>
        <sz val="12"/>
        <color theme="1"/>
        <rFont val="Arial"/>
        <family val="2"/>
      </rPr>
      <t>Select all that apply</t>
    </r>
    <r>
      <rPr>
        <sz val="12"/>
        <color theme="1"/>
        <rFont val="Arial"/>
        <family val="2"/>
      </rPr>
      <t>:
At the end of sessions
After a defined period of inactivity, no greater than 24 hours
None of the above</t>
    </r>
  </si>
  <si>
    <t>Does the organisation require all trusted organisational wireless networks to authenticate users and devices and authorise them before granting access?  
Yes/No</t>
  </si>
  <si>
    <t>Do all trusted organisational Wi-Fi networks require Wi-Fi Protected Access 2 (WPA2) or newer encryption standards? 
Yes/No</t>
  </si>
  <si>
    <t>Does the organisation require visitors without trusted devices to use separate wireless networks which are segregated from trusted organisational networks? 
Yes/No</t>
  </si>
  <si>
    <t>Does the organisation require Multi-Factor Authentication (MFA) for users connecting remotely to its networks and systems?  
Yes/No</t>
  </si>
  <si>
    <t>Does the organisation encrypt all data transmitted through Virtual Private Network (VPN) connections?  
Yes/No</t>
  </si>
  <si>
    <t>Does the organisation disable split-tunnelling for users connecting remotely to its networks and systems, to ensure all Data is only transmitted via organisation-controlled channels?  
Yes/No</t>
  </si>
  <si>
    <t>Does the organisation use cryptography to secure remote access sessions? 
Yes/No</t>
  </si>
  <si>
    <t>Does the organisation route all remote access connections through managed access control points?  
Yes/No</t>
  </si>
  <si>
    <r>
      <t xml:space="preserve">Has your organisation implemented appropriate controls to protect stored confidential data from the following threats? 
</t>
    </r>
    <r>
      <rPr>
        <u/>
        <sz val="12"/>
        <color theme="1"/>
        <rFont val="Arial"/>
        <family val="2"/>
      </rPr>
      <t>Select all that apply</t>
    </r>
    <r>
      <rPr>
        <sz val="12"/>
        <color theme="1"/>
        <rFont val="Arial"/>
        <family val="2"/>
      </rPr>
      <t>:
Intruders
Bystanders
Insider threat
None of the above</t>
    </r>
  </si>
  <si>
    <t>Does the organisation require personnel to store confidential data only in approved locations?  
Yes/No</t>
  </si>
  <si>
    <t>Does the organisation label assets to help personnel track those containing confidential data?  
Yes/No</t>
  </si>
  <si>
    <t>Does the organisation ensure adequate secure data storage facilities are provided to staff who are required to store confidential information?  
Yes/No</t>
  </si>
  <si>
    <t>Has the organisation implemented full disk encryption on data storage where necessary to protect the confidentiality of data at rest?  
Yes/No</t>
  </si>
  <si>
    <t>Has the organisation trained its staff on how to manage the storage of confidential data?  
Yes/No</t>
  </si>
  <si>
    <t>Does the organisation ensure that all mobile devices processing Data have full device encryption? 
Yes/No</t>
  </si>
  <si>
    <r>
      <t xml:space="preserve">Does the organisation remotely configure and manage mobile devices accessing its secure environment or data, ensuring it can: 
</t>
    </r>
    <r>
      <rPr>
        <u/>
        <sz val="12"/>
        <color theme="1"/>
        <rFont val="Arial"/>
        <family val="2"/>
      </rPr>
      <t>Select all that apply</t>
    </r>
    <r>
      <rPr>
        <sz val="12"/>
        <color theme="1"/>
        <rFont val="Arial"/>
        <family val="2"/>
      </rPr>
      <t xml:space="preserve">:
Restrict Data access to authorised users and applications 
Require passcodes and biometrics to access Data 
Securely remove Data 
Maintain a minimum standard of device and application patching 
Confirm device security features have not been bypassed (e.g. jailbreaking/rooting) 
Manage applications containing Data 
Monitor application compliance with organisational policy 
Verify full device encryption is enabled 
Require minimum application and device inactivity locks 
None of the above </t>
    </r>
  </si>
  <si>
    <t>Does the organisation maintain an inventory of all its managed Removable Storage Media &amp; Devices (RSM&amp;D)?  
Yes/No</t>
  </si>
  <si>
    <r>
      <t xml:space="preserve">Which encryption algorithm(s) does the organisation implement for its managed Removable Storage Media &amp; Devices (RSM&amp;D)?  
</t>
    </r>
    <r>
      <rPr>
        <u/>
        <sz val="12"/>
        <color theme="1"/>
        <rFont val="Arial"/>
        <family val="2"/>
      </rPr>
      <t>Select all that apply</t>
    </r>
    <r>
      <rPr>
        <sz val="12"/>
        <color theme="1"/>
        <rFont val="Arial"/>
        <family val="2"/>
      </rPr>
      <t>:
Advanced Encryption Standard (AES) 256
Those approved by a national authority
Those approved by FIPS-140-2 or later
Other</t>
    </r>
  </si>
  <si>
    <r>
      <t xml:space="preserve">Does the organisation allow only corporately owned removable media &amp; devices (RSM&amp;D) to have read/write permissions? 
</t>
    </r>
    <r>
      <rPr>
        <u/>
        <sz val="12"/>
        <color theme="1"/>
        <rFont val="Arial"/>
        <family val="2"/>
      </rPr>
      <t>Select all that apply</t>
    </r>
    <r>
      <rPr>
        <sz val="12"/>
        <color theme="1"/>
        <rFont val="Arial"/>
        <family val="2"/>
      </rPr>
      <t>:
Granting read/write permissions only to authorised RSM&amp;D
Prohibiting staff and visitors from using unauthorised RSM&amp;D
None of the above</t>
    </r>
  </si>
  <si>
    <t>Does the organisation maintain and update a list of authorised working locations (outside of the organisation's premises) and inform all staff of these locations?  
Yes/No</t>
  </si>
  <si>
    <t>Does the organisation provide privacy protectors for devices when staff work in environments with an unacceptable risk of oversight from bystanders?  
Yes/No</t>
  </si>
  <si>
    <t>Does the organisation's user awareness training cover the cyber security risks of working outside the organisation's premises?  
Yes/No</t>
  </si>
  <si>
    <t>Does the organisation enforce the use of "always-on" Virtual Private Network (VPN) for endpoints where remote users are at risk? 
Yes/No</t>
  </si>
  <si>
    <t>Does the organisation manage and restrict the connection of peripherals/media to physical ports (e.g. USB, card reader, network port etc), except when authorised by policy?  
Yes/No</t>
  </si>
  <si>
    <t>Does the organisation risk assess and, unless required, disable USB and other physical ports on laptops and portable devices?  
Yes/No</t>
  </si>
  <si>
    <t>Has the organisation implemented full disk encryption on all devices used by employees when working outside the organisation's premises?  
Yes/No</t>
  </si>
  <si>
    <t>Does the organisation sanitise devices, equipment, and removable storage media before reusing or disposing of them?  
Yes/No</t>
  </si>
  <si>
    <r>
      <t xml:space="preserve">Which of the following are included in the organisation's decommissioning and destruction policy, standards, and procedures?  
</t>
    </r>
    <r>
      <rPr>
        <u/>
        <sz val="12"/>
        <color theme="1"/>
        <rFont val="Arial"/>
        <family val="2"/>
      </rPr>
      <t>Select all that apply</t>
    </r>
    <r>
      <rPr>
        <sz val="12"/>
        <color theme="1"/>
        <rFont val="Arial"/>
        <family val="2"/>
      </rPr>
      <t>:
Secure removal and destruction of information based on sensitivity of data
Type of medium (e.g. paper, tapes, disks, etc.)
None</t>
    </r>
  </si>
  <si>
    <r>
      <t xml:space="preserve">Does the organisation's disposal process for assets containing confidential information ensure the following? 
</t>
    </r>
    <r>
      <rPr>
        <u/>
        <sz val="12"/>
        <color theme="1"/>
        <rFont val="Arial"/>
        <family val="2"/>
      </rPr>
      <t>Select all that apply</t>
    </r>
    <r>
      <rPr>
        <sz val="12"/>
        <color theme="1"/>
        <rFont val="Arial"/>
        <family val="2"/>
      </rPr>
      <t>:
Assets awaiting disposal are appropriately labelled
Evidence of sanitisation or destruction is obtained
Identifying labels are removed on disposal
Records of disposal are maintained
None of the above</t>
    </r>
  </si>
  <si>
    <t>Does the organisation have documented policies and procedures which ensure compliance with obligations under the UK General Data Protection Regulation (GDPR)? 
Yes/No</t>
  </si>
  <si>
    <t>Does the organisation conduct Data Protection Impact Assessments (DPIAs) against data types it stores or processes?   
Yes/No</t>
  </si>
  <si>
    <t>Does the organisation implement Domain-based Message Authentication, Reporting and Conformance (DMARC) for all internet-facing email services?  
Yes/No</t>
  </si>
  <si>
    <t>Does the organisation implement DomainKeys Identified Mail (DKIM) to enhance trust in all internet-facing email services?  
Yes/No</t>
  </si>
  <si>
    <t>Does the organisation implement the Sender Policy Framework (SPF) to protect internet-facing email domains against spoofing?  
Yes/No</t>
  </si>
  <si>
    <t xml:space="preserve">Does the organisation have procedures in place to identify and authorise the flow of the following types of information?  
Select all that apply:
</t>
  </si>
  <si>
    <r>
      <t xml:space="preserve">Does the organisation require the flow of personal and government information to be controlled in accordance with the following?  
</t>
    </r>
    <r>
      <rPr>
        <u/>
        <sz val="12"/>
        <color theme="1"/>
        <rFont val="Arial"/>
        <family val="2"/>
      </rPr>
      <t>Select all that apply</t>
    </r>
    <r>
      <rPr>
        <sz val="12"/>
        <color theme="1"/>
        <rFont val="Arial"/>
        <family val="2"/>
      </rPr>
      <t>:
Personal information provided or produced during a contract
Government information provided or produced during a contract
None of the above</t>
    </r>
  </si>
  <si>
    <r>
      <t xml:space="preserve">Does the organisation maintain documentation/diagrams of authorised personal and government information flows between the following? 
</t>
    </r>
    <r>
      <rPr>
        <u/>
        <sz val="12"/>
        <color theme="1"/>
        <rFont val="Arial"/>
        <family val="2"/>
      </rPr>
      <t>Select all that apply</t>
    </r>
    <r>
      <rPr>
        <sz val="12"/>
        <color theme="1"/>
        <rFont val="Arial"/>
        <family val="2"/>
      </rPr>
      <t>:
Users
Systems
Networks
Jurisdictions
None of the above</t>
    </r>
  </si>
  <si>
    <t>Does the organisation employ systems to control the authorised flow of personal and government data?  
Yes/No</t>
  </si>
  <si>
    <t>Does the organisation employ systems to monitor personal and government data flows to ensure compliance with its authorisations?  
Yes/No</t>
  </si>
  <si>
    <t>Does the organisation implement and maintain full disk-level encryption on all endpoints?  
Yes/No</t>
  </si>
  <si>
    <r>
      <t xml:space="preserve">Which encryption algorithm(s) does the organisation implement for endpoint full disk encryption?  
</t>
    </r>
    <r>
      <rPr>
        <u/>
        <sz val="12"/>
        <color theme="1"/>
        <rFont val="Arial"/>
        <family val="2"/>
      </rPr>
      <t>Select all that apply</t>
    </r>
    <r>
      <rPr>
        <sz val="12"/>
        <color theme="1"/>
        <rFont val="Arial"/>
        <family val="2"/>
      </rPr>
      <t>:
AES-256
Other algorithms employed within Endorsed Encryption Products notified by 
MOD Industry Security Notices
Other algorithms approved by FIPS-140-2 or later
Additional algorithms not covered above</t>
    </r>
  </si>
  <si>
    <t>Does the organisation have a policy governing the use of cryptographic methods?  
Yes/No</t>
  </si>
  <si>
    <r>
      <t xml:space="preserve">What cryptographic methods does the organisation use when protecting data with encryption?  
</t>
    </r>
    <r>
      <rPr>
        <u/>
        <sz val="12"/>
        <color theme="1"/>
        <rFont val="Arial"/>
        <family val="2"/>
      </rPr>
      <t>Select all that apply</t>
    </r>
    <r>
      <rPr>
        <sz val="12"/>
        <color theme="1"/>
        <rFont val="Arial"/>
        <family val="2"/>
      </rPr>
      <t>:
Methods approved in FIPS-140-2 or later
Methods approved by a national authority
None of the above</t>
    </r>
  </si>
  <si>
    <r>
      <t xml:space="preserve">Does the organisation’s encryption key management policy and procedures cover the following aspects? 
</t>
    </r>
    <r>
      <rPr>
        <u/>
        <sz val="12"/>
        <color theme="1"/>
        <rFont val="Arial"/>
        <family val="2"/>
      </rPr>
      <t>Select all that apply</t>
    </r>
    <r>
      <rPr>
        <sz val="12"/>
        <color theme="1"/>
        <rFont val="Arial"/>
        <family val="2"/>
      </rPr>
      <t>:
Required key lengths 
Secure storage, distribution and update of cryptographic keys 
Cryptographic keys revocation 
Management of lost, corrupt and expired keys 
Maintenance of cryptographic key backups 
Cryptographic key activation and deactivation dates 
Restriction of cryptographic key access to authorised individuals 
Compliance with local legal and regulatory requirements for cryptography 
None of the above</t>
    </r>
  </si>
  <si>
    <r>
      <t xml:space="preserve">Does the organisation have a Data Loss Prevention (DLP) policy in place that covers: 
</t>
    </r>
    <r>
      <rPr>
        <u/>
        <sz val="12"/>
        <color theme="1"/>
        <rFont val="Arial"/>
        <family val="2"/>
      </rPr>
      <t>Select all that apply</t>
    </r>
    <r>
      <rPr>
        <sz val="12"/>
        <color theme="1"/>
        <rFont val="Arial"/>
        <family val="2"/>
      </rPr>
      <t xml:space="preserve">:
What information may be released 
How the flow of data must be controlled  
How attempted unauthorised release is to be detected 
None of the above </t>
    </r>
  </si>
  <si>
    <r>
      <t xml:space="preserve">Does the organisation have a Data Loss Prevention (DLP) policy in place that addresses data loss through the following channels?  
</t>
    </r>
    <r>
      <rPr>
        <u/>
        <sz val="12"/>
        <color theme="1"/>
        <rFont val="Arial"/>
        <family val="2"/>
      </rPr>
      <t>Select all that apply</t>
    </r>
    <r>
      <rPr>
        <sz val="12"/>
        <color theme="1"/>
        <rFont val="Arial"/>
        <family val="2"/>
      </rPr>
      <t xml:space="preserve">:
Removable storage media and devices 
External websites 
Email 
None of the above </t>
    </r>
  </si>
  <si>
    <t>Does the organisation implement systems to enforce its Data Loss Prevention (DLP) rules and to generate alerts? Yes 
Yes/No</t>
  </si>
  <si>
    <t>Are automated search tools used to identify data in unauthorised network drives or online/cloud storage locations?  
Yes/No</t>
  </si>
  <si>
    <t>Does the organisation have designated individuals authorised to make information publicly available?  
Yes/No</t>
  </si>
  <si>
    <t>Does the organisation train designated individuals to ensure that publicly accessible information does not contain non-public information? 
Yes/No</t>
  </si>
  <si>
    <t>Does the organisation review proposed content before posting it to publicly accessible systems to ensure that non-public information is not included?  
Yes/No</t>
  </si>
  <si>
    <t>Does the organisation periodically review the content on publicly accessible systems for non-public information and remove such information if discovered?  
Yes/No</t>
  </si>
  <si>
    <t>Does the organisation ensure all mobile devices accessing its corporate environment/Data are appropriately configured and managed using Mobile Device Management (MDM) or equivalent solutions?  
Yes/No</t>
  </si>
  <si>
    <t>Does the organisation have a process to disable or wipe organisation data if the mobile device is stolen or lost?  
Yes/No</t>
  </si>
  <si>
    <t>Has the organisation implemented procedures to ensure that all Data is securely destroyed when no longer required? 
Yes/No</t>
  </si>
  <si>
    <t>Does the organisation ensure any third parties engaged to process Data securely dispose of such Data when no longer required? 
Yes/No</t>
  </si>
  <si>
    <t>Does the organisation identify the systems and technologies critical to the operation of its Functions and protection of Data? 
Yes/No</t>
  </si>
  <si>
    <t>Does the organisation protect critical systems from cyber-attacks by implementing system security measures based on its understanding of risks to Functions and Data?  
Yes/No</t>
  </si>
  <si>
    <t>Does the organisation have mechanisms in place for securely configuring the network and information systems that support its Functions and protect data?   
Yes/No</t>
  </si>
  <si>
    <r>
      <t xml:space="preserve">Do the mechanisms include the below?  
</t>
    </r>
    <r>
      <rPr>
        <u/>
        <sz val="12"/>
        <color theme="1"/>
        <rFont val="Arial"/>
        <family val="2"/>
      </rPr>
      <t>Select all that apply</t>
    </r>
    <r>
      <rPr>
        <sz val="12"/>
        <color theme="1"/>
        <rFont val="Arial"/>
        <family val="2"/>
      </rPr>
      <t>:
Endpoint encryption
Limiting the write functionality on removable media (inc. mobile devices)
Password protected screen saver automatically applies after 15 minutes
Restricting the ability to install unauthorised software
Restricting the ability to execute privileged functions such as editing the register</t>
    </r>
  </si>
  <si>
    <t>Does the organisation have mechanisms to ensure secure configurations are maintained? 
Yes/No</t>
  </si>
  <si>
    <t>Does the organisation have a vulnerability management process in place? 
Yes/No</t>
  </si>
  <si>
    <r>
      <t xml:space="preserve">Does the organisation ensure systems are scanned for vulnerabilities: 
</t>
    </r>
    <r>
      <rPr>
        <u/>
        <sz val="12"/>
        <color theme="1"/>
        <rFont val="Arial"/>
        <family val="2"/>
      </rPr>
      <t>Select all that apply</t>
    </r>
    <r>
      <rPr>
        <sz val="12"/>
        <color theme="1"/>
        <rFont val="Arial"/>
        <family val="2"/>
      </rPr>
      <t>:
At least monthly 
Following major system or application updates 
None of the above</t>
    </r>
  </si>
  <si>
    <r>
      <t xml:space="preserve">Does vulnerability scanning include all:  
</t>
    </r>
    <r>
      <rPr>
        <u/>
        <sz val="12"/>
        <color theme="1"/>
        <rFont val="Arial"/>
        <family val="2"/>
      </rPr>
      <t>Select all that apply</t>
    </r>
    <r>
      <rPr>
        <sz val="12"/>
        <color theme="1"/>
        <rFont val="Arial"/>
        <family val="2"/>
      </rPr>
      <t xml:space="preserve">:
Web services 
Applications 
Infrastructure / Networks 
None of the above </t>
    </r>
  </si>
  <si>
    <t>Does the organisation develop risk treatment plans to address (remediate or mitigate) identified vulnerabilities promptly?  
Yes/No</t>
  </si>
  <si>
    <t>Does the organisation have defined timelines for addressing vulnerabilities?  
Yes/No</t>
  </si>
  <si>
    <r>
      <t xml:space="preserve">Is the organisation's timeline for addressing critical severity vulnerabilities (as defined by the Common Vulnerability Scoring System v3):   
</t>
    </r>
    <r>
      <rPr>
        <u/>
        <sz val="12"/>
        <color theme="1"/>
        <rFont val="Arial"/>
        <family val="2"/>
      </rPr>
      <t>Select One</t>
    </r>
    <r>
      <rPr>
        <sz val="12"/>
        <color theme="1"/>
        <rFont val="Arial"/>
        <family val="2"/>
      </rPr>
      <t>:
Within 15 days
Outside 15 days</t>
    </r>
  </si>
  <si>
    <r>
      <t xml:space="preserve">Is the organisation's timeline for addressing high severity vulnerabilities (as defined by the Common Vulnerability Scoring System v3):   
</t>
    </r>
    <r>
      <rPr>
        <u/>
        <sz val="12"/>
        <color theme="1"/>
        <rFont val="Arial"/>
        <family val="2"/>
      </rPr>
      <t>Select One</t>
    </r>
    <r>
      <rPr>
        <sz val="12"/>
        <color theme="1"/>
        <rFont val="Arial"/>
        <family val="2"/>
      </rPr>
      <t>:
Within 30 days
Outside 30 days</t>
    </r>
  </si>
  <si>
    <r>
      <t xml:space="preserve">Is the organisation's timeline for addressing medium severity vulnerabilities (as defined by the Common Vulnerability Scoring System v3):  
</t>
    </r>
    <r>
      <rPr>
        <u/>
        <sz val="12"/>
        <color theme="1"/>
        <rFont val="Arial"/>
        <family val="2"/>
      </rPr>
      <t>Select One</t>
    </r>
    <r>
      <rPr>
        <sz val="12"/>
        <color theme="1"/>
        <rFont val="Arial"/>
        <family val="2"/>
      </rPr>
      <t>:
Within 90 days
Outside 90 days</t>
    </r>
  </si>
  <si>
    <r>
      <t xml:space="preserve">Is the organisation's timeline for addressing low severity vulnerabilities (as defined by the Common Vulnerability Scoring System v3):   
</t>
    </r>
    <r>
      <rPr>
        <u/>
        <sz val="12"/>
        <color theme="1"/>
        <rFont val="Arial"/>
        <family val="2"/>
      </rPr>
      <t>Select One</t>
    </r>
    <r>
      <rPr>
        <sz val="12"/>
        <color theme="1"/>
        <rFont val="Arial"/>
        <family val="2"/>
      </rPr>
      <t>:
Within 180 days
Outside 180 days</t>
    </r>
  </si>
  <si>
    <t>Does the organisation ensure that penetration testing is conducted on externally facing systems at least every 12 months?  
Yes/No</t>
  </si>
  <si>
    <t>Is the organisation's penetration testing programme based on industry standards and conducted by subject matter experts?  
Yes/No</t>
  </si>
  <si>
    <r>
      <t xml:space="preserve">Which of the following does the organisation’s penetration testing records include?  
</t>
    </r>
    <r>
      <rPr>
        <u/>
        <sz val="12"/>
        <color theme="1"/>
        <rFont val="Arial"/>
        <family val="2"/>
      </rPr>
      <t>Select all that apply</t>
    </r>
    <r>
      <rPr>
        <sz val="12"/>
        <color theme="1"/>
        <rFont val="Arial"/>
        <family val="2"/>
      </rPr>
      <t xml:space="preserve">:
Test scope and methodology 
Findings by severity 
Name of the tester (organisation / individual) 
Testing date 
Remedial action plan with timelines 
None of the above </t>
    </r>
  </si>
  <si>
    <t>Does the organisation have formal change management policies, processes and procedures in place?  
Yes/No</t>
  </si>
  <si>
    <t>Are the organisation's change management policies, processes and procedures reviewed at least annually?  
Yes/No</t>
  </si>
  <si>
    <r>
      <t xml:space="preserve">Which of the following are included in the organisation's change management policy?  
</t>
    </r>
    <r>
      <rPr>
        <u/>
        <sz val="12"/>
        <color theme="1"/>
        <rFont val="Arial"/>
        <family val="2"/>
      </rPr>
      <t>Select all that apply</t>
    </r>
    <r>
      <rPr>
        <sz val="12"/>
        <color theme="1"/>
        <rFont val="Arial"/>
        <family val="2"/>
      </rPr>
      <t xml:space="preserve">:
Roles and responsibilities for change management 
The types of change (e.g. standard, normal, emergency) 
Required processes and procedures 
None of the above </t>
    </r>
  </si>
  <si>
    <r>
      <t xml:space="preserve">Prior to implementing a change, which of the following are undertaken?  
</t>
    </r>
    <r>
      <rPr>
        <u/>
        <sz val="12"/>
        <color theme="1"/>
        <rFont val="Arial"/>
        <family val="2"/>
      </rPr>
      <t>Select all that apply</t>
    </r>
    <r>
      <rPr>
        <sz val="12"/>
        <color theme="1"/>
        <rFont val="Arial"/>
        <family val="2"/>
      </rPr>
      <t xml:space="preserve">:
Acceptance criteria are established 
A change record is kept in a central repository 
Business impact of change failure is analysed 
Security impact of change is analysed and recorded 
Any security mitigations required are documented 
Back-out procedures are documented 
Stakeholder approval is obtained 
None of the above </t>
    </r>
  </si>
  <si>
    <r>
      <t xml:space="preserve">Which of the following are retained as an audit trail of a change?  
</t>
    </r>
    <r>
      <rPr>
        <u/>
        <sz val="12"/>
        <color theme="1"/>
        <rFont val="Arial"/>
        <family val="2"/>
      </rPr>
      <t>Select all that apply</t>
    </r>
    <r>
      <rPr>
        <sz val="12"/>
        <color theme="1"/>
        <rFont val="Arial"/>
        <family val="2"/>
      </rPr>
      <t xml:space="preserve">:
Test history &amp; documentation 
Approvals 
Change outcome 
None of the above </t>
    </r>
  </si>
  <si>
    <t>Does the organisation have a patch management policy and programme in place?  
Yes/No</t>
  </si>
  <si>
    <t>Does the organisation monitor its technology vendors to ensure timely awareness of updates for its endpoints, network devices, and software?  
Yes/No</t>
  </si>
  <si>
    <t>Does the organisation assess which vendor updates address vulnerabilities?  
Yes/No</t>
  </si>
  <si>
    <t>Does the organisation ensure patches are tested before deployment to critical production environments?  
Yes/No</t>
  </si>
  <si>
    <t>Does the organisation ensure systems are patched promptly, and within 14 days of an update being released which addresses a vulnerability classified by the product vendor as 'critical' or 'high risk'?  
Yes/No</t>
  </si>
  <si>
    <t>Does the organisation have processes in place to enable out-of-band emergency patching?  
Yes/No</t>
  </si>
  <si>
    <t>Does the organisation ensure users acknowledge appropriate warning notices before gaining system access?  
Yes/No</t>
  </si>
  <si>
    <r>
      <t xml:space="preserve">Which of the following are included in the warning notices?  
</t>
    </r>
    <r>
      <rPr>
        <u/>
        <sz val="12"/>
        <color theme="1"/>
        <rFont val="Arial"/>
        <family val="2"/>
      </rPr>
      <t>Select all that apply</t>
    </r>
    <r>
      <rPr>
        <sz val="12"/>
        <color theme="1"/>
        <rFont val="Arial"/>
        <family val="2"/>
      </rPr>
      <t>:
Use of the information system is monitored, recorded and subject to audit
Unauthorised usage of the information system is prohibited
Unauthorised usage of the information system use is subject to criminal and civil penalties
By continuing, the user affirms consent to monitoring and recording of their activities
None of the above</t>
    </r>
  </si>
  <si>
    <t>Does the organisation ensure users acknowledge warning notices before accessing systems with specific handling requirements, where mandated by the UK and/or international partner nations?  
Yes/No</t>
  </si>
  <si>
    <r>
      <t xml:space="preserve">Which of the following are included within your warning notices for systems which have specific handling requirements imposed by the UK or its International Partners:  
</t>
    </r>
    <r>
      <rPr>
        <u/>
        <sz val="12"/>
        <color theme="1"/>
        <rFont val="Arial"/>
        <family val="2"/>
      </rPr>
      <t>Select all that apply</t>
    </r>
    <r>
      <rPr>
        <sz val="12"/>
        <color theme="1"/>
        <rFont val="Arial"/>
        <family val="2"/>
      </rPr>
      <t xml:space="preserve">:
The information system contains information with specific requirements imposed by the UK and/or international partner nations 
Use of the information system may be subject to other specified requirements associated with certain types of information, such as that subject to Export Controls or licences. 
None of the above </t>
    </r>
  </si>
  <si>
    <t>Does the organisation ensure that warning notices regarding specific handling requirements are only provided to authorised and authenticated users?  
Yes/No</t>
  </si>
  <si>
    <t>Does the organisation automatically lock user sessions on all devices after a predefined period of inactivity?  
Yes/No</t>
  </si>
  <si>
    <r>
      <t xml:space="preserve">Is the organisationally defined period of inactivity for users:   
</t>
    </r>
    <r>
      <rPr>
        <u/>
        <sz val="12"/>
        <color theme="1"/>
        <rFont val="Arial"/>
        <family val="2"/>
      </rPr>
      <t>Select One</t>
    </r>
    <r>
      <rPr>
        <sz val="12"/>
        <color theme="1"/>
        <rFont val="Arial"/>
        <family val="2"/>
      </rPr>
      <t>:
15 minutes or less
More than 15 minutes</t>
    </r>
  </si>
  <si>
    <t>Do locked user sessions and lock screens conceal all information previously displayed on the screen?  
Yes/No</t>
  </si>
  <si>
    <t>Does the organisation maintain an up-to-date list of authorised software?  
Yes/No</t>
  </si>
  <si>
    <t>Does the organisation implement a 'block by default, permit-by-exception' policy for software not on the authorised list?  
Yes/No</t>
  </si>
  <si>
    <t>Does the organisation review its list of authorised software programs at least every 90 days?  
Yes/No</t>
  </si>
  <si>
    <r>
      <t xml:space="preserve">Does the organisation enforce endpoint controls for internet access, in line with its internet access policy, to block the following?  
</t>
    </r>
    <r>
      <rPr>
        <u/>
        <sz val="12"/>
        <color theme="1"/>
        <rFont val="Arial"/>
        <family val="2"/>
      </rPr>
      <t>Select all that apply</t>
    </r>
    <r>
      <rPr>
        <sz val="12"/>
        <color theme="1"/>
        <rFont val="Arial"/>
        <family val="2"/>
      </rPr>
      <t xml:space="preserve">:
Malware infections from internet browsing 
Access to undesirable internet resources (e.g. malicious websites, inappropriate content, etc...) 
Web Application Software 
Execution of code on the endpoint 
Downloads without sandboxing and anti-malware scanning 
Suspicious traffic and communications 
None of the above </t>
    </r>
  </si>
  <si>
    <t>Where the organisation's policy permits any of the above activities due to business need, does it ensure processes and technologies are in place to mitigate the additional risk?  
Yes/No</t>
  </si>
  <si>
    <t>Does the organisation ensure auditing is enabled for internet access endpoint controls?  
Yes/No</t>
  </si>
  <si>
    <t>Does the organisation ensure security operators are alerted to blocked internet activity?  
Yes/No</t>
  </si>
  <si>
    <t>Does the organisation ensure systems terminate connections to internet resources at the end of sessions or after a defined period of inactivity?  
Yes/No</t>
  </si>
  <si>
    <t>Does the organisation have a documented policy in place for the use of Voice over IP (VoIP) technologies?  
Yes/No</t>
  </si>
  <si>
    <t>Has the organisation's Voice over IP (VoIP) policy been informed by a risk assessment of malicious VoIP usage?  
Yes/No</t>
  </si>
  <si>
    <r>
      <t xml:space="preserve">Are all VoIP technologies in the organisation:  
</t>
    </r>
    <r>
      <rPr>
        <u/>
        <sz val="12"/>
        <color theme="1"/>
        <rFont val="Arial"/>
        <family val="2"/>
      </rPr>
      <t>Select all that apply</t>
    </r>
    <r>
      <rPr>
        <sz val="12"/>
        <color theme="1"/>
        <rFont val="Arial"/>
        <family val="2"/>
      </rPr>
      <t xml:space="preserve">:
Authorised before deployment or use 
Monitored for unauthorised or malicious use 
Controlled, such as through firewall rules and endpoint controls 
None of the above </t>
    </r>
  </si>
  <si>
    <t>Does the organisation define acceptable and unacceptable use of mobile code?  
Yes/No</t>
  </si>
  <si>
    <t>Does the organisation ensure controls are in place to identify, authorise, monitor, review, and control the use of mobile code within the organisation?  
Yes/No</t>
  </si>
  <si>
    <t>Does the organisation protect communication sessions requiring authenticity by enforcing secure communication protocols?  
Yes/No</t>
  </si>
  <si>
    <t>Does the organisation use automated mechanisms to detect misconfigured system components?  
Yes/No</t>
  </si>
  <si>
    <t>Does the organisation address detected misconfigured system components through its vulnerability management process?  
Yes/No</t>
  </si>
  <si>
    <t>Does the organisation have automated mechanisms to detect unauthorised system components?  
Yes/No</t>
  </si>
  <si>
    <t>Does the organisation address detected unauthorised system components through its incident management and change control processes?  
Yes/No</t>
  </si>
  <si>
    <t>Has the organisation implemented system controls to prevent unauthorised or unintended information transfer via shared system resources?  
Yes/No</t>
  </si>
  <si>
    <t>Does the organisation ensure that appropriate authorisations and approvals are granted before privileged actions are carried out remotely?  
Yes/No</t>
  </si>
  <si>
    <t>Has the organisation established baseline configurations for all organisational systems?  
Yes/No</t>
  </si>
  <si>
    <t>Does the organisation incorporate system hardening procedures into its system baselines?  
Yes/No</t>
  </si>
  <si>
    <r>
      <t xml:space="preserve">Do the organisation's baseline configurations include restrictions on the following?  
</t>
    </r>
    <r>
      <rPr>
        <u/>
        <sz val="12"/>
        <color theme="1"/>
        <rFont val="Arial"/>
        <family val="2"/>
      </rPr>
      <t>Select all that apply</t>
    </r>
    <r>
      <rPr>
        <sz val="12"/>
        <color theme="1"/>
        <rFont val="Arial"/>
        <family val="2"/>
      </rPr>
      <t>:
User actions 
Use of unsupported software and hardware 
None of the above</t>
    </r>
  </si>
  <si>
    <r>
      <t xml:space="preserve">Are the organisation's baseline configurations:  
</t>
    </r>
    <r>
      <rPr>
        <u/>
        <sz val="12"/>
        <color theme="1"/>
        <rFont val="Arial"/>
        <family val="2"/>
      </rPr>
      <t>Select all that apply</t>
    </r>
    <r>
      <rPr>
        <sz val="12"/>
        <color theme="1"/>
        <rFont val="Arial"/>
        <family val="2"/>
      </rPr>
      <t xml:space="preserve">:
Documented 
Implemented 
Updated when changes are made to the baseline 
Reviewed at least annually 
None of the above </t>
    </r>
  </si>
  <si>
    <t>When users type their login details, are their passwords hidden (e.g., shown as dots or asterisks) instead of being visible as plain text?  
Yes/No</t>
  </si>
  <si>
    <t>Does the organisation have controls in place that obscure authentication information?  
Yes/No</t>
  </si>
  <si>
    <t>Does the organisation synchronise the time across all devices by using the Network Time Protocol (NTP)?  
Yes/No</t>
  </si>
  <si>
    <t>Does the organisation enforce physical and logical access restrictions for making changes to organisational systems, including upgrades and modifications?  
Yes/No</t>
  </si>
  <si>
    <t>Does the organisation ensure that the physical and logical access restrictions for its organisational systems are defined, documented, and approved?  
Yes/No</t>
  </si>
  <si>
    <t>Does the organisation deploy automated tools to identify, register, and maintain a trusted inventory of its critical system components?  
Yes/No</t>
  </si>
  <si>
    <r>
      <t xml:space="preserve">What data is recorded in these inventories?  
</t>
    </r>
    <r>
      <rPr>
        <u/>
        <sz val="12"/>
        <color theme="1"/>
        <rFont val="Arial"/>
        <family val="2"/>
      </rPr>
      <t>Select all that apply</t>
    </r>
    <r>
      <rPr>
        <sz val="12"/>
        <color theme="1"/>
        <rFont val="Arial"/>
        <family val="2"/>
      </rPr>
      <t xml:space="preserve">:
The location of critical system components 
Function of the critical components 
Ownership of the asset  
Hash values independently verified for each image/software package 
None of the above </t>
    </r>
  </si>
  <si>
    <t>Does the organisation ensure that administrator credentials are stored using an approved and secure storage mechanism?  
Yes/No</t>
  </si>
  <si>
    <t>Does the organisation audit its systems at least quarterly to ensure that controls enforcing the secure storage of administrator credentials are applied and effective?  
Yes/No</t>
  </si>
  <si>
    <t>Has the organisation implemented integrity verification tooling to detect unauthorised changes to web-facing, critical software and firmware?  
Yes/No</t>
  </si>
  <si>
    <t>Does the integrity verification tooling automatically trigger the organisation's incident response process on detection of unauthorised changes? 
Yes/No</t>
  </si>
  <si>
    <t>Has the organisation implemented anti-malware capabilities on its systems?  
Yes/No</t>
  </si>
  <si>
    <t>Does the organisation ensure that malware signatures and software are updated promptly when new releases are made available?  
Yes/No</t>
  </si>
  <si>
    <r>
      <t xml:space="preserve">Does the organisation regularly audit its anti-malware implementations to ensure they are:  
</t>
    </r>
    <r>
      <rPr>
        <u/>
        <sz val="12"/>
        <color theme="1"/>
        <rFont val="Arial"/>
        <family val="2"/>
      </rPr>
      <t>Select all that apply</t>
    </r>
    <r>
      <rPr>
        <sz val="12"/>
        <color theme="1"/>
        <rFont val="Arial"/>
        <family val="2"/>
      </rPr>
      <t>:
Being updated routinely and promptly 
Functional (e.g. performing real-time scans as well as periodic scans) 
Under active management 
Detecting sample malware 
Reporting detections correctly 
None of the above</t>
    </r>
  </si>
  <si>
    <r>
      <t xml:space="preserve">Does the organisation, at its external boundaries and key internal boundaries of organisational systems, do the following?  
</t>
    </r>
    <r>
      <rPr>
        <u/>
        <sz val="12"/>
        <color theme="1"/>
        <rFont val="Arial"/>
        <family val="2"/>
      </rPr>
      <t>Select all that apply</t>
    </r>
    <r>
      <rPr>
        <sz val="12"/>
        <color theme="1"/>
        <rFont val="Arial"/>
        <family val="2"/>
      </rPr>
      <t xml:space="preserve">:
Control communications 
Monitor communications 
Protect communications 
None of the above </t>
    </r>
  </si>
  <si>
    <t>Does the organisation control and limit connections to external systems using an allow-list at the network boundary?  
Yes/No</t>
  </si>
  <si>
    <t>Does the organisation block all inbound connections from external systems, unless approved in an allow-list?  
Yes/No</t>
  </si>
  <si>
    <t>Does the organisation ensure firewall rules are managed, approved, and documented by an authorised and competent person?  
Yes/No</t>
  </si>
  <si>
    <t>Does the organisation remove or disable firewall allow rules when they are no longer required or serve a business need?  
Yes/No</t>
  </si>
  <si>
    <t>Does the organisation review and verify firewall rules at least annually?  
Yes/No</t>
  </si>
  <si>
    <t>Has the organisation assessed the degree to which its systems must be resilient to cyber-attack and system failure?  
Yes/No</t>
  </si>
  <si>
    <t>Has the organisation built resilience into its systems to meet its resilience needs?  
Yes/No</t>
  </si>
  <si>
    <t>Does the organisation design its network and information systems, which support its Functions and protect Data, to be resilient to identified cyber security incidents and system failures?  
Yes/No</t>
  </si>
  <si>
    <t>Do the organisation's resilient designs consider the appropriate level of segregation between systems?  
Yes/No</t>
  </si>
  <si>
    <t>Do the organisation's resilient designs account for the levels of resources required for systems to operate?  
Yes/No</t>
  </si>
  <si>
    <t>Does the organisation develop recovery plans for all systems to ensure recovery from cyber-attacks and system failures?  
Yes/No</t>
  </si>
  <si>
    <t>Does the organisation develop recovery plans for all systems to facilitate recovery from cyber-attacks and system failures?  
Yes/No</t>
  </si>
  <si>
    <t>Does the organisation test its recovery plans at least annually?  
Yes/No</t>
  </si>
  <si>
    <t>Are issues identified during recovery plan testing recorded, risk-assessed, and addressed within organisationally defined timelines?  
Yes/No</t>
  </si>
  <si>
    <t>Does the organisation ensure that accessible and secure backups of data are maintained to support the recovery of its functions and protect data?  
Yes/No</t>
  </si>
  <si>
    <t>Does the organisation secure backups with appropriate encryption technology to prevent unauthorised parties from viewing or tampering with backup data?  
Yes/No</t>
  </si>
  <si>
    <t>Does the organisation perform backup integrity validation to ensure backups are completed without error and are accessible?  
Yes/No</t>
  </si>
  <si>
    <t>Does the organisation ensure that backups are stored securely off site, where necessary, to support system recovery and meet availability requirements?  
Yes/No</t>
  </si>
  <si>
    <t>Does the organisation conduct regular backup recovery tests to ensure systems and services can be restored in the event of an incident?  
Yes/No</t>
  </si>
  <si>
    <t>Does the organisation ensure backup recovery testing is conducted for critical systems at least every 6 months?  
Yes/No</t>
  </si>
  <si>
    <r>
      <t xml:space="preserve">When backup media is physically transported outside of secure locations, does the organisation require personnel to:  
</t>
    </r>
    <r>
      <rPr>
        <u/>
        <sz val="12"/>
        <color theme="1"/>
        <rFont val="Arial"/>
        <family val="2"/>
      </rPr>
      <t>Select all that apply</t>
    </r>
    <r>
      <rPr>
        <sz val="12"/>
        <color theme="1"/>
        <rFont val="Arial"/>
        <family val="2"/>
      </rPr>
      <t>:
Store backup media in a secured and locked container prior to transport 
Utilise a certified courier for transportation 
Maintain a full chain of custody record 
Record tracking information 
Implement appropriate cryptography 
None of the above</t>
    </r>
  </si>
  <si>
    <t>Does the organisation ensure that firewalls block all network connectivity paths and services by default, unless explicitly authorised by the appropriate Change Advisory Board (CAB) or equivalent?  
Yes/No</t>
  </si>
  <si>
    <t>Does the organisation ensure that enabled network connectivity paths and services are regularly reviewed and removed if there is no ongoing business need?  
Yes/No</t>
  </si>
  <si>
    <t>Does the organisation ensure that publicly accessible systems and networks are physically and/or logically segregated from internal systems and networks using network segmentation?  
Yes/No</t>
  </si>
  <si>
    <t>Does the organisation use tools or methods to detect, block, and report malicious or spam emails attempting to enter the organisation?  
Yes/No</t>
  </si>
  <si>
    <t>Does the organisation check all media containing diagnostic and/or test programs for malicious code prior to use?  
Yes/No</t>
  </si>
  <si>
    <t>Does the organisation ensure the tools, techniques and mechanisms used by maintenance personnel are either authorised or provided by the organisation?  
Yes/No</t>
  </si>
  <si>
    <t>Where non-local maintenance sessions are required to resolve an issue, does the organisation ensure Multi-Factor Authentication (MFA) is enabled to verify the identity of the individual before granting access to the system?  
Yes/No</t>
  </si>
  <si>
    <t>Once non-local maintenance activity is complete, does the organisation ensure all remote sessions are terminated?  
Yes/No</t>
  </si>
  <si>
    <t>Does the organisation require authorised, qualified, and experienced staff to supervise any maintenance workers who lack the necessary physical access permissions?  
Yes/No</t>
  </si>
  <si>
    <t>Does the organisation have a cyber security awareness and training programme that ensures staff possess the appropriate cyber security knowledge, skills, and awareness for their roles?  
Yes/No</t>
  </si>
  <si>
    <t>Does the organisation's leadership actively support and encourage positive cyber security behaviours, habits and adherence to cyber security policies and procedures?  
Yes/No</t>
  </si>
  <si>
    <t>Does the organisation provide clear and accessible guidance to employees on how to recognise and report security breaches?  
Yes/No</t>
  </si>
  <si>
    <t>Does the organisation ensure those that support the operation of Functions and protection of data are appropriately trained in cyber security?  
Yes/No</t>
  </si>
  <si>
    <t>Does the organisation ensure staff receive cyber security awareness training upon appointment and at least annually thereafter?  
Yes/No</t>
  </si>
  <si>
    <r>
      <t xml:space="preserve">Does the organisation's cyber security awareness training ensure relevant staff can recognise and respond to:  
</t>
    </r>
    <r>
      <rPr>
        <u/>
        <sz val="12"/>
        <color theme="1"/>
        <rFont val="Arial"/>
        <family val="2"/>
      </rPr>
      <t>Select all that apply</t>
    </r>
    <r>
      <rPr>
        <sz val="12"/>
        <color theme="1"/>
        <rFont val="Arial"/>
        <family val="2"/>
      </rPr>
      <t>:
Social engineering and phishing 
Advanced persistent threats 
Suspected breaches 
Suspicious behaviours 
None of the above</t>
    </r>
  </si>
  <si>
    <r>
      <t xml:space="preserve">Does the organisation update its cyber security training, awareness and communications:  
</t>
    </r>
    <r>
      <rPr>
        <u/>
        <sz val="12"/>
        <color theme="1"/>
        <rFont val="Arial"/>
        <family val="2"/>
      </rPr>
      <t>Select all that apply</t>
    </r>
    <r>
      <rPr>
        <sz val="12"/>
        <color theme="1"/>
        <rFont val="Arial"/>
        <family val="2"/>
      </rPr>
      <t xml:space="preserve">:
At least annually 
When there are significant changes to the threat 
None of the above </t>
    </r>
  </si>
  <si>
    <r>
      <t xml:space="preserve">Does the organisation review and update the security risks that system users, administrators and managers should be aware of:  
</t>
    </r>
    <r>
      <rPr>
        <u/>
        <sz val="12"/>
        <color theme="1"/>
        <rFont val="Arial"/>
        <family val="2"/>
      </rPr>
      <t>Select all that apply</t>
    </r>
    <r>
      <rPr>
        <sz val="12"/>
        <color theme="1"/>
        <rFont val="Arial"/>
        <family val="2"/>
      </rPr>
      <t>:
At least annually 
When there is significant organisational change 
When there is significant change to the threat 
None of the above</t>
    </r>
  </si>
  <si>
    <r>
      <t xml:space="preserve">Does the organisation ensure system users, system administrators, and management are made aware of relevant:  
</t>
    </r>
    <r>
      <rPr>
        <u/>
        <sz val="12"/>
        <color theme="1"/>
        <rFont val="Arial"/>
        <family val="2"/>
      </rPr>
      <t>Select all that apply</t>
    </r>
    <r>
      <rPr>
        <sz val="12"/>
        <color theme="1"/>
        <rFont val="Arial"/>
        <family val="2"/>
      </rPr>
      <t>:
Security risks 
System security policies 
System security standards 
System security procedures 
None of the above</t>
    </r>
  </si>
  <si>
    <t>Does the organisation have a formal Acceptable Use Policy in place?  
Yes/No</t>
  </si>
  <si>
    <r>
      <t xml:space="preserve">Does the scope of the organisation's Acceptable Use Policy include appropriate restrictions on:  
</t>
    </r>
    <r>
      <rPr>
        <u/>
        <sz val="12"/>
        <color theme="1"/>
        <rFont val="Arial"/>
        <family val="2"/>
      </rPr>
      <t>Select all that apply</t>
    </r>
    <r>
      <rPr>
        <sz val="12"/>
        <color theme="1"/>
        <rFont val="Arial"/>
        <family val="2"/>
      </rPr>
      <t xml:space="preserve">:
Use of social media, social networking sites, and external sites/applications 
Posting organisational information on public websites 
Use of organisation-provided identifiers (e.g., email addresses) and authentication secrets (e.g., passwords) for creating accounts on external sites/applications 
Clear desk and clear screen requirements 
Handling of physical corporate assets outside the office environment 
Locations for conducting duties 
Use, including remote activation, of any collaborative computing devices (e.g. remote meeting cameras) 
None of the above </t>
    </r>
  </si>
  <si>
    <t>Does the organisation include practical exercises as part of its cyber security awareness training?  
Yes/No</t>
  </si>
  <si>
    <r>
      <t xml:space="preserve">Are the organisation's cyber security practical exercises:  
</t>
    </r>
    <r>
      <rPr>
        <u/>
        <sz val="12"/>
        <color theme="1"/>
        <rFont val="Arial"/>
        <family val="2"/>
      </rPr>
      <t>Select all that apply</t>
    </r>
    <r>
      <rPr>
        <sz val="12"/>
        <color theme="1"/>
        <rFont val="Arial"/>
        <family val="2"/>
      </rPr>
      <t xml:space="preserve">:
Aligned with current organisational threat scenarios 
Undertaken by staff at least annually 
Assessed, with feedback provided to participants and supervisors 
None of the above </t>
    </r>
  </si>
  <si>
    <t>Does the organisation conduct appropriate pre-employment background checks for staff who will have access to Data?  
Yes/No</t>
  </si>
  <si>
    <r>
      <t xml:space="preserve">Which of the following are included within the organisation's pre-employment background checks?  
</t>
    </r>
    <r>
      <rPr>
        <u/>
        <sz val="12"/>
        <color theme="1"/>
        <rFont val="Arial"/>
        <family val="2"/>
      </rPr>
      <t>Select all that apply</t>
    </r>
    <r>
      <rPr>
        <sz val="12"/>
        <color theme="1"/>
        <rFont val="Arial"/>
        <family val="2"/>
      </rPr>
      <t>:
Verifying credentials 
Employment history 
Qualification checks 
Application or verification of BPSS (Baseline Personnel Security Standard) 
None of the above</t>
    </r>
  </si>
  <si>
    <t>Does the organisation have a defined and implemented policy for applying the UK Baseline Personnel Security Standard (BPSS) and National Security Vetting (NSV) checks, as appropriate, for personnel supporting Functions and for the protection of Data?  
Yes/No</t>
  </si>
  <si>
    <t>Does the organisation have a joiners, movers, and leavers policy in place?  
Yes/No</t>
  </si>
  <si>
    <r>
      <t xml:space="preserve">Does the organisation have procedures for new joiners to ensure the following?  
</t>
    </r>
    <r>
      <rPr>
        <u/>
        <sz val="12"/>
        <color theme="1"/>
        <rFont val="Arial"/>
        <family val="2"/>
      </rPr>
      <t>Select all that apply</t>
    </r>
    <r>
      <rPr>
        <sz val="12"/>
        <color theme="1"/>
        <rFont val="Arial"/>
        <family val="2"/>
      </rPr>
      <t>:
Access permissions are assigned based on roles and responsibilities. 
Appropriate cyber security training is undertaken. 
Understanding of relevant organisational cyber security policies and procedures is measured. 
None of the above</t>
    </r>
  </si>
  <si>
    <r>
      <t xml:space="preserve">Does the organisation have procedures in place for staff moving roles or departments to ensure the following?  
</t>
    </r>
    <r>
      <rPr>
        <u/>
        <sz val="12"/>
        <color theme="1"/>
        <rFont val="Arial"/>
        <family val="2"/>
      </rPr>
      <t>Select all that apply</t>
    </r>
    <r>
      <rPr>
        <sz val="12"/>
        <color theme="1"/>
        <rFont val="Arial"/>
        <family val="2"/>
      </rPr>
      <t>:
Access permissions are reviewed 
Permissions and data are securely transferred 
Cyber security training for new responsibilities or systems is delivered 
None of the above</t>
    </r>
  </si>
  <si>
    <r>
      <t xml:space="preserve">Does the organisation have procedures in place for staff leaving the organisation that promptly:  
</t>
    </r>
    <r>
      <rPr>
        <u/>
        <sz val="12"/>
        <color theme="1"/>
        <rFont val="Arial"/>
        <family val="2"/>
      </rPr>
      <t>Select all that apply</t>
    </r>
    <r>
      <rPr>
        <sz val="12"/>
        <color theme="1"/>
        <rFont val="Arial"/>
        <family val="2"/>
      </rPr>
      <t>:
Revoke access to systems and data 
Recover issued physical assets including laptops, device tokens, keys and physical identification passes 
Change authentication factors known to leavers, including shared credentials and physical door codes 
None of the above</t>
    </r>
  </si>
  <si>
    <t>Does the organisation conduct exit interviews or otherwise communicate data security responsibilities to departing personnel?  
Yes/No</t>
  </si>
  <si>
    <r>
      <t xml:space="preserve">Does the organisation encourage staff to report suspicious activities or cyber security policy violations by:  
</t>
    </r>
    <r>
      <rPr>
        <u/>
        <sz val="12"/>
        <color theme="1"/>
        <rFont val="Arial"/>
        <family val="2"/>
      </rPr>
      <t>Select all that apply</t>
    </r>
    <r>
      <rPr>
        <sz val="12"/>
        <color theme="1"/>
        <rFont val="Arial"/>
        <family val="2"/>
      </rPr>
      <t>:
Providing processes for staff to report without fear of punishment 
Providing training on the reporting processes to staff 
None of the above</t>
    </r>
  </si>
  <si>
    <t>Does the organisation have a disciplinary process to investigate and take action when personnel are suspected of violating security policies or procedures?  
Yes/No</t>
  </si>
  <si>
    <r>
      <t xml:space="preserve">Does the organisation assess its need for environmental controls, including:  
</t>
    </r>
    <r>
      <rPr>
        <u/>
        <sz val="12"/>
        <color theme="1"/>
        <rFont val="Arial"/>
        <family val="2"/>
      </rPr>
      <t>Select all that apply</t>
    </r>
    <r>
      <rPr>
        <sz val="12"/>
        <color theme="1"/>
        <rFont val="Arial"/>
        <family val="2"/>
      </rPr>
      <t>:
Fire suppression systems 
Temperature and humidity controls (e.g. within data centre environments) 
Backup power technologies 
None of the above</t>
    </r>
  </si>
  <si>
    <t>Does the organisation implement, install and maintain the environmental controls it has assessed as appropriate?  
Yes/No</t>
  </si>
  <si>
    <t>Does the organisation monitor the security status of networks and systems that support Functions and protect Data?  
Yes/No</t>
  </si>
  <si>
    <t>Does the organisation use security monitoring to detect potential security issues?  
Yes/No</t>
  </si>
  <si>
    <t>Does the organisation use its security monitoring to track the effectiveness of protective security measures?  
Yes/No</t>
  </si>
  <si>
    <t>Does the organisation have documented policies, procedures and controls in place for security event monitoring?  
Yes/No</t>
  </si>
  <si>
    <r>
      <t xml:space="preserve">Which of the following are included in the organisation's security event monitoring procedures?  
</t>
    </r>
    <r>
      <rPr>
        <u/>
        <sz val="12"/>
        <color theme="1"/>
        <rFont val="Arial"/>
        <family val="2"/>
      </rPr>
      <t>Select all that apply</t>
    </r>
    <r>
      <rPr>
        <sz val="12"/>
        <color theme="1"/>
        <rFont val="Arial"/>
        <family val="2"/>
      </rPr>
      <t xml:space="preserve">:
Security events covered 
Frequency of monitoring 
Clearly defined roles and responsibilities 
Escalation matrix 
None of the above </t>
    </r>
  </si>
  <si>
    <t>Does the organisation ensure security event monitoring is implemented in accordance with its established procedures? 
Yes/No</t>
  </si>
  <si>
    <t>Does the organisation generate alerts for potential security events?  
Yes/No</t>
  </si>
  <si>
    <t>Does the organisation have documented policies, procedures and controls in place (i.e. implemented) for continuous security event monitoring?  
Yes/No</t>
  </si>
  <si>
    <t>Does the organisation ensure security event monitoring of all identified systems includes both production and non-production environments?  
Yes/No</t>
  </si>
  <si>
    <r>
      <t xml:space="preserve">Which of the following are included in the organisation's security event monitoring procedures?  
</t>
    </r>
    <r>
      <rPr>
        <u/>
        <sz val="12"/>
        <color theme="1"/>
        <rFont val="Arial"/>
        <family val="2"/>
      </rPr>
      <t>Select all that apply</t>
    </r>
    <r>
      <rPr>
        <sz val="12"/>
        <color theme="1"/>
        <rFont val="Arial"/>
        <family val="2"/>
      </rPr>
      <t>:
Security events covered 
Frequency of monitoring 
Clearly defined roles and responsibilities 
Escalation matrix 
Tools used for 24x7x365 monitoring and correlation 
None of the above</t>
    </r>
  </si>
  <si>
    <t>Does the organisation ensure 24x7x365 security event monitoring of all identified systems?  
Yes/No</t>
  </si>
  <si>
    <t>Does the organisation have documented policies, procedures and controls in place for securing logging data?  
Yes/No</t>
  </si>
  <si>
    <t>Does the organisation ensure only authorised individuals with a business need are granted read-only access to logs?  
Yes/No</t>
  </si>
  <si>
    <t>Does the organisation protect audit tools from unauthorised access, modification, and deletion?  
Yes/No</t>
  </si>
  <si>
    <r>
      <t xml:space="preserve">Which of the following does the organisation require and enforce for stored logs?  
</t>
    </r>
    <r>
      <rPr>
        <u/>
        <sz val="12"/>
        <color theme="1"/>
        <rFont val="Arial"/>
        <family val="2"/>
      </rPr>
      <t>Select all that apply</t>
    </r>
    <r>
      <rPr>
        <sz val="12"/>
        <color theme="1"/>
        <rFont val="Arial"/>
        <family val="2"/>
      </rPr>
      <t>:
A retention period for logs is documented 
Logs are protected from deletion during the retention period
Logs are deleted following the retention period 
None of the above</t>
    </r>
  </si>
  <si>
    <r>
      <t xml:space="preserve">Which of the following does the organisation undertake as part of security event triage?  
</t>
    </r>
    <r>
      <rPr>
        <u/>
        <sz val="12"/>
        <color theme="1"/>
        <rFont val="Arial"/>
        <family val="2"/>
      </rPr>
      <t>Select all that apply</t>
    </r>
    <r>
      <rPr>
        <sz val="12"/>
        <color theme="1"/>
        <rFont val="Arial"/>
        <family val="2"/>
      </rPr>
      <t>:
Review of security alerts generated from events 
Verifying reliability of identified and triggered alerts 
Using monitoring tools to identify evidence of security incidents 
None of the above</t>
    </r>
  </si>
  <si>
    <t>Does the organisation have documented plans and procedures in place for identifying security incidents?  
Yes/No</t>
  </si>
  <si>
    <t>Does the organisation contextualise alerts with knowledge of the threat and systems when identifying security incidents?  
Yes/No</t>
  </si>
  <si>
    <t>Does the organisation engage incident response capabilities upon identification of an incident, whether confirmed or unconfirmed?  
Yes/No</t>
  </si>
  <si>
    <r>
      <t xml:space="preserve">Does the organisation ensure that security monitoring staff have appropriate skills, tools and assigned roles to meet the organisation's:  
</t>
    </r>
    <r>
      <rPr>
        <u/>
        <sz val="12"/>
        <color theme="1"/>
        <rFont val="Arial"/>
        <family val="2"/>
      </rPr>
      <t>Select all that apply</t>
    </r>
    <r>
      <rPr>
        <sz val="12"/>
        <color theme="1"/>
        <rFont val="Arial"/>
        <family val="2"/>
      </rPr>
      <t>:
Governance requirements 
Reporting requirements 
Expected threats 
Complexities of networks and systems 
None of the above</t>
    </r>
  </si>
  <si>
    <t>Does the organisation ensure that security monitoring staff possess the contextual knowledge of its Functions and the requirements for the protection of Data?  
Yes/No</t>
  </si>
  <si>
    <t>Does the organisation have documented policies and procedures in place for the creation, retention and correlation of auditing logs?  
Yes/No</t>
  </si>
  <si>
    <t>Does the organisation ensure that event logs are generated for all systems supporting the operation of Functions and the protection of Data?  
Yes/No</t>
  </si>
  <si>
    <t>Does the organisation ensure that it captures logs for all key security event types, as defined by its policies?  
Yes/No</t>
  </si>
  <si>
    <t>Does the organisation review the event types selected for logging at least every 6 months to ensure they meet business requirements?  
Yes/No</t>
  </si>
  <si>
    <r>
      <t xml:space="preserve">Does the organisation ensure that system event logs capture:  
</t>
    </r>
    <r>
      <rPr>
        <u/>
        <sz val="12"/>
        <color theme="1"/>
        <rFont val="Arial"/>
        <family val="2"/>
      </rPr>
      <t>Select all that apply</t>
    </r>
    <r>
      <rPr>
        <sz val="12"/>
        <color theme="1"/>
        <rFont val="Arial"/>
        <family val="2"/>
      </rPr>
      <t>:
Event date/time from Network Time Protocol (NTP) source 
User ID 
Devices accessed 
Network ports used 
None of the above</t>
    </r>
  </si>
  <si>
    <t>Does the organisation ensure that logs are available on request for analysis?  
Yes/No</t>
  </si>
  <si>
    <t>Does the organisation ensure system logs are reviewed at least weekly to identify failures, faults and potential security issues?  
Yes/No</t>
  </si>
  <si>
    <t>Does the organisation ensure that logs are archived for at least 12 months?  
Yes/No</t>
  </si>
  <si>
    <t>Does the organisation ensure that access to modify system logs is restricted to prevent tampering?  
Yes/No</t>
  </si>
  <si>
    <t>Does the organisation store audit records in a separate physical system from the audited systems?  
Yes/No</t>
  </si>
  <si>
    <t>Does the organisation monitor the operational status of logging/auditing systems and alert on any failures?  
Yes/No</t>
  </si>
  <si>
    <t>Does the organisation have an effective audit reduction and report generation capability?  
Yes/No</t>
  </si>
  <si>
    <t>Does this capability support the organisation's requirements for on-demand audit review, analysis and reporting?  
Yes/No</t>
  </si>
  <si>
    <t>Does use of this capability preserve the original content and time-ordering of audit records?  
Yes/No</t>
  </si>
  <si>
    <t>Does the organisation integrate audit record review, triage, analysis, and reporting with its governance and incident management structures?  
Yes/No</t>
  </si>
  <si>
    <t>Does the organisation monitor for published alerts and advisories which pertain to the organisation's systems and act in response?  
Yes/No</t>
  </si>
  <si>
    <t>Does the organisation have procedures in place to proactively identify malicious activities within its networks and systems, including those that evade signature-based prevention and detection solutions?  
Yes/No</t>
  </si>
  <si>
    <t>Does the organisation define examples of abnormal system behaviour to aid in detecting malicious activity that is otherwise hard to identify?  
Yes/No</t>
  </si>
  <si>
    <t>Does the organisation ensure proactive detection of malicious attack activity by integrating its event detection, threat monitoring, and incident response capabilities?  
Yes/No</t>
  </si>
  <si>
    <t>Does the organisation use threat intelligence data to update and refine the scope of its monitoring and attack detection activities?  
Yes/No</t>
  </si>
  <si>
    <t>Does the organisation proactively search for known indicators of compromise across its systems and technologies to support detection efforts?  
Yes/No</t>
  </si>
  <si>
    <t>Does the organisation monitor alerts and advisories from trusted sources to identify new indicators of compromise?  
Yes/No</t>
  </si>
  <si>
    <t>Does the organisation use tools to detect unauthorised hardware, software, and firmware components in its systems?  
Yes/No</t>
  </si>
  <si>
    <r>
      <t xml:space="preserve">Does the organisation require action to be taken when unauthorised components are detected, including, where appropriate and proportionate:  
</t>
    </r>
    <r>
      <rPr>
        <u/>
        <sz val="12"/>
        <color theme="1"/>
        <rFont val="Arial"/>
        <family val="2"/>
      </rPr>
      <t>Select all that apply</t>
    </r>
    <r>
      <rPr>
        <sz val="12"/>
        <color theme="1"/>
        <rFont val="Arial"/>
        <family val="2"/>
      </rPr>
      <t>:
Disabling network access by such components 
Isolating such components 
Notifying systems administrators and/or security operations teams 
None of the above</t>
    </r>
  </si>
  <si>
    <t>Does the organisation have clearly defined policies and processes in place for cyber security incident management?  
Yes/No</t>
  </si>
  <si>
    <t>Has the organisation tested its cyber security incident management processes?  
Yes/No</t>
  </si>
  <si>
    <t>Does the organisation have a cyber security incident response plan in place?  
Yes/No</t>
  </si>
  <si>
    <r>
      <t xml:space="preserve">Is the organisation's cyber security incident response plan:  
</t>
    </r>
    <r>
      <rPr>
        <u/>
        <sz val="12"/>
        <color theme="1"/>
        <rFont val="Arial"/>
        <family val="2"/>
      </rPr>
      <t>Select all that apply</t>
    </r>
    <r>
      <rPr>
        <sz val="12"/>
        <color theme="1"/>
        <rFont val="Arial"/>
        <family val="2"/>
      </rPr>
      <t xml:space="preserve">:
Based on risk assessments 
Maintained and up to date 
Suitable for a range of potential incident scenarios 
Tested 
None of the above </t>
    </r>
  </si>
  <si>
    <t>Does the organisation have established procedures for incident response personnel to follow during each stage of its incident response plan?  
Yes/No</t>
  </si>
  <si>
    <t>Is the organisation's incident response plan reviewed at least annually?  
Yes/No</t>
  </si>
  <si>
    <t>Is the organisation's incident response plan endorsed by senior leadership to ensure it can be effectively enacted with the necessary authority during an incident?  
Yes/No</t>
  </si>
  <si>
    <t>During an incident, does the organisation have processes in place to provide access to information needed for incident response decisions and coordination with contingency plans?  
Yes/No</t>
  </si>
  <si>
    <t>Does the organisation conduct exercises at least annually to test its cyber security incident response plans?  
Yes/No</t>
  </si>
  <si>
    <r>
      <t xml:space="preserve">Does the organisation design its incident response exercises based on:  
</t>
    </r>
    <r>
      <rPr>
        <u/>
        <sz val="12"/>
        <color theme="1"/>
        <rFont val="Arial"/>
        <family val="2"/>
      </rPr>
      <t>Select all that apply</t>
    </r>
    <r>
      <rPr>
        <sz val="12"/>
        <color theme="1"/>
        <rFont val="Arial"/>
        <family val="2"/>
      </rPr>
      <t>:
Past incidents of relevance to the organisation 
Threat intelligence 
Risk assessments 
None of the above</t>
    </r>
  </si>
  <si>
    <t>Does the organisation have an incident handling capability that is robust and comprehensive enough to meet its incident management policy and incident response plans?  
Yes/No</t>
  </si>
  <si>
    <r>
      <t xml:space="preserve">Does the organisation's incident handling capability include:  
</t>
    </r>
    <r>
      <rPr>
        <u/>
        <sz val="12"/>
        <color theme="1"/>
        <rFont val="Arial"/>
        <family val="2"/>
      </rPr>
      <t>Select all that apply</t>
    </r>
    <r>
      <rPr>
        <sz val="12"/>
        <color theme="1"/>
        <rFont val="Arial"/>
        <family val="2"/>
      </rPr>
      <t xml:space="preserve">:
Preparation for incidents 
Detection of incidents 
Forensic analysis of incidents 
Containment of incidents 
Recovery from incidents 
Communication with users 
Tracking incidents 
Documenting incidents 
Reporting incidents to organisational officials and/or authorities 
None of the above </t>
    </r>
  </si>
  <si>
    <t>Does the organisation conduct data exfiltration tests at the network boundaries at least annually?  
Yes/No</t>
  </si>
  <si>
    <t>Do data exfiltration tests at network boundaries assess both authorised and covert channels?  
Yes/No</t>
  </si>
  <si>
    <t>Are data exfiltration tests at network boundaries used to test and train incident response procedures?  
Yes/No</t>
  </si>
  <si>
    <t>Does the organisation audit the identities of internal users linked to denied communications?  
Yes/No</t>
  </si>
  <si>
    <t>Does the organisation have procedures in place to conduct root cause analysis following incidents?  
Yes/No</t>
  </si>
  <si>
    <t>Does the organisation incorporate and implement lessons learned from incidents into updated incident response procedures, training and testing?  
Yes/No</t>
  </si>
  <si>
    <t>Does the organisation conduct Business Continuity Risk Assessments?  
Yes/No</t>
  </si>
  <si>
    <r>
      <t xml:space="preserve">Do the Business Continuity Risk Assessments include an assessment of:  
</t>
    </r>
    <r>
      <rPr>
        <u/>
        <sz val="12"/>
        <color theme="1"/>
        <rFont val="Arial"/>
        <family val="2"/>
      </rPr>
      <t>Select all that apply</t>
    </r>
    <r>
      <rPr>
        <sz val="12"/>
        <color theme="1"/>
        <rFont val="Arial"/>
        <family val="2"/>
      </rPr>
      <t>:
Threats 
Impacts of service outage/breach 
Likelihood of service outage/breach 
Risks 
Suitability of existing recovery plans 
None of the above</t>
    </r>
  </si>
  <si>
    <t>Does the organisation record business continuity risks in a risk register and monitor the improvements needed to mitigate those risks?  
Yes/No</t>
  </si>
  <si>
    <t>Does the organisation assess the need for redundant networking and telecommunications systems to protect Functions and Data?  
Yes/No</t>
  </si>
  <si>
    <t>Does the organisation implement redundant networking and telecommunication systems where necessary?  
Yes/No</t>
  </si>
  <si>
    <t>EvidenceComplete</t>
  </si>
  <si>
    <t>Scored</t>
  </si>
  <si>
    <t>Mandatory (Binary)</t>
  </si>
  <si>
    <t xml:space="preserve">Assessor Mark (Binary) </t>
  </si>
  <si>
    <t>Mandatory Check</t>
  </si>
  <si>
    <t>ControlComplete</t>
  </si>
  <si>
    <t>Score</t>
  </si>
  <si>
    <t>MaxScore</t>
  </si>
  <si>
    <t>Control Points</t>
  </si>
  <si>
    <t>Assessor Judgement -1 or +1</t>
  </si>
  <si>
    <t>Control Final Score</t>
  </si>
  <si>
    <t>Control Comment provided</t>
  </si>
  <si>
    <t>Controls</t>
  </si>
  <si>
    <t>Max</t>
  </si>
  <si>
    <t>Obj Score</t>
  </si>
  <si>
    <t>%</t>
  </si>
  <si>
    <t>N/A Count</t>
  </si>
  <si>
    <t>Result</t>
  </si>
  <si>
    <t>Completed Questions</t>
  </si>
  <si>
    <t>Incomplete Questions</t>
  </si>
  <si>
    <t>Completed Controls</t>
  </si>
  <si>
    <t>Incomplete Controls</t>
  </si>
  <si>
    <t>Practical Marking</t>
  </si>
  <si>
    <t>Practical</t>
  </si>
  <si>
    <t>Theoretical Marking</t>
  </si>
  <si>
    <t>Theoretical</t>
  </si>
  <si>
    <t>Applicant Submission</t>
  </si>
  <si>
    <t>Assessor Practical (Question)</t>
  </si>
  <si>
    <t>Assessor Practical (Control)</t>
  </si>
  <si>
    <t>Theoretical Mark</t>
  </si>
  <si>
    <t>Updated Pratical Mark</t>
  </si>
  <si>
    <t>Level 0 Theoretical</t>
  </si>
  <si>
    <t>Level 0 Practical</t>
  </si>
  <si>
    <r>
      <rPr>
        <b/>
        <u/>
        <sz val="12"/>
        <color theme="1"/>
        <rFont val="Arial"/>
        <family val="2"/>
      </rPr>
      <t>DCC Scoring Guide</t>
    </r>
    <r>
      <rPr>
        <sz val="12"/>
        <color theme="1"/>
        <rFont val="Arial"/>
        <family val="2"/>
      </rPr>
      <t xml:space="preserve">
The DCC scoring system evaluates compliance, with each level having specific requirements for passing. Controls are scored as follows:
</t>
    </r>
    <r>
      <rPr>
        <b/>
        <i/>
        <sz val="12"/>
        <color theme="1"/>
        <rFont val="Arial"/>
        <family val="2"/>
      </rPr>
      <t xml:space="preserve">        • 0 points:</t>
    </r>
    <r>
      <rPr>
        <i/>
        <sz val="12"/>
        <color theme="1"/>
        <rFont val="Arial"/>
        <family val="2"/>
      </rPr>
      <t xml:space="preserve"> Not met
</t>
    </r>
    <r>
      <rPr>
        <b/>
        <i/>
        <sz val="12"/>
        <color theme="1"/>
        <rFont val="Arial"/>
        <family val="2"/>
      </rPr>
      <t xml:space="preserve">        • 1 point:</t>
    </r>
    <r>
      <rPr>
        <i/>
        <sz val="12"/>
        <color theme="1"/>
        <rFont val="Arial"/>
        <family val="2"/>
      </rPr>
      <t xml:space="preserve"> Partially met
</t>
    </r>
    <r>
      <rPr>
        <b/>
        <i/>
        <sz val="12"/>
        <color theme="1"/>
        <rFont val="Arial"/>
        <family val="2"/>
      </rPr>
      <t xml:space="preserve">        • 2 points:</t>
    </r>
    <r>
      <rPr>
        <i/>
        <sz val="12"/>
        <color theme="1"/>
        <rFont val="Arial"/>
        <family val="2"/>
      </rPr>
      <t xml:space="preserve"> Fully met
</t>
    </r>
    <r>
      <rPr>
        <sz val="12"/>
        <color theme="1"/>
        <rFont val="Arial"/>
        <family val="2"/>
      </rPr>
      <t xml:space="preserve">
The total score for each objective is calculated based on the number of controls within that objective. To pass, you must achieve the required percentage of the </t>
    </r>
    <r>
      <rPr>
        <b/>
        <sz val="12"/>
        <color theme="1"/>
        <rFont val="Arial"/>
        <family val="2"/>
      </rPr>
      <t>total points available per objective.</t>
    </r>
    <r>
      <rPr>
        <sz val="12"/>
        <color theme="1"/>
        <rFont val="Arial"/>
        <family val="2"/>
      </rPr>
      <t xml:space="preserve">
</t>
    </r>
    <r>
      <rPr>
        <b/>
        <u/>
        <sz val="12"/>
        <color theme="1"/>
        <rFont val="Arial"/>
        <family val="2"/>
      </rPr>
      <t>Level 0</t>
    </r>
    <r>
      <rPr>
        <sz val="12"/>
        <color theme="1"/>
        <rFont val="Arial"/>
        <family val="2"/>
      </rPr>
      <t xml:space="preserve">
To pass Level 0, you must meet </t>
    </r>
    <r>
      <rPr>
        <b/>
        <sz val="12"/>
        <color theme="1"/>
        <rFont val="Arial"/>
        <family val="2"/>
      </rPr>
      <t>100% of the controls.</t>
    </r>
    <r>
      <rPr>
        <sz val="12"/>
        <color theme="1"/>
        <rFont val="Arial"/>
        <family val="2"/>
      </rPr>
      <t xml:space="preserve">
This means all controls must be fully met, with no partial compliance allowed.
</t>
    </r>
    <r>
      <rPr>
        <b/>
        <u/>
        <sz val="12"/>
        <color theme="1"/>
        <rFont val="Arial"/>
        <family val="2"/>
      </rPr>
      <t>Level 1</t>
    </r>
    <r>
      <rPr>
        <sz val="12"/>
        <color theme="1"/>
        <rFont val="Arial"/>
        <family val="2"/>
      </rPr>
      <t xml:space="preserve">
To pass Level 1, you must achieve at least </t>
    </r>
    <r>
      <rPr>
        <b/>
        <sz val="12"/>
        <color theme="1"/>
        <rFont val="Arial"/>
        <family val="2"/>
      </rPr>
      <t>80% of the total points available per objective.</t>
    </r>
    <r>
      <rPr>
        <sz val="12"/>
        <color theme="1"/>
        <rFont val="Arial"/>
        <family val="2"/>
      </rPr>
      <t xml:space="preserve">
For example, if an objective contains 10 controls, the maximum possible score is 20 points (10 controls × 2 points each). To pass, you would need a minimum of 16 points.
This could be achieved in various ways, such as:
        8 controls fully met (8 × 2 = 16 points), or
        6 controls fully met (6 × 2 = 12 points) and 4 controls partially met (4 × 1 = 4 points), for a total of 16 points.
</t>
    </r>
    <r>
      <rPr>
        <b/>
        <u/>
        <sz val="12"/>
        <color theme="1"/>
        <rFont val="Arial"/>
        <family val="2"/>
      </rPr>
      <t>Level 2</t>
    </r>
    <r>
      <rPr>
        <sz val="12"/>
        <color theme="1"/>
        <rFont val="Arial"/>
        <family val="2"/>
      </rPr>
      <t xml:space="preserve">
To pass Level 2, the same scoring rules as Level 1 apply: you must achieve at least </t>
    </r>
    <r>
      <rPr>
        <b/>
        <sz val="12"/>
        <color theme="1"/>
        <rFont val="Arial"/>
        <family val="2"/>
      </rPr>
      <t>80% of the total points available per objective.</t>
    </r>
    <r>
      <rPr>
        <sz val="12"/>
        <color theme="1"/>
        <rFont val="Arial"/>
        <family val="2"/>
      </rPr>
      <t xml:space="preserve">
Compliance is assessed per objective, and the scoring system allows for flexibility in how points are earned, as long as the 80% threshold is met.
</t>
    </r>
    <r>
      <rPr>
        <b/>
        <u/>
        <sz val="12"/>
        <color theme="1"/>
        <rFont val="Arial"/>
        <family val="2"/>
      </rPr>
      <t>Level 3</t>
    </r>
    <r>
      <rPr>
        <sz val="12"/>
        <color theme="1"/>
        <rFont val="Arial"/>
        <family val="2"/>
      </rPr>
      <t xml:space="preserve">
To pass Level 3, you must meet </t>
    </r>
    <r>
      <rPr>
        <b/>
        <sz val="12"/>
        <color theme="1"/>
        <rFont val="Arial"/>
        <family val="2"/>
      </rPr>
      <t>100% of the controls.</t>
    </r>
    <r>
      <rPr>
        <sz val="12"/>
        <color theme="1"/>
        <rFont val="Arial"/>
        <family val="2"/>
      </rPr>
      <t xml:space="preserve">
This means all controls must be fully met, with no partial compliance allowed.</t>
    </r>
  </si>
  <si>
    <t>Objective Marks</t>
  </si>
  <si>
    <t>Objective Result</t>
  </si>
  <si>
    <t>N/A Controls</t>
  </si>
  <si>
    <t>Assessment Result</t>
  </si>
  <si>
    <t>Level 1 Theoretical</t>
  </si>
  <si>
    <t>Level 1 Practical</t>
  </si>
  <si>
    <t>Level 2 Theoretical</t>
  </si>
  <si>
    <t>Level 2 Practical</t>
  </si>
  <si>
    <t>Level 3 Theoretical</t>
  </si>
  <si>
    <t>Level 3 Practical</t>
  </si>
  <si>
    <t>Come on, what are you playing 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</si>
</sst>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00.00"/>
  </numFmts>
  <fonts count="18" x14ac:knownFonts="1">
    <font>
      <sz val="12"/>
      <color theme="1"/>
      <name val="Aptos Narrow"/>
      <family val="2"/>
      <scheme val="minor"/>
    </font>
    <font>
      <sz val="8"/>
      <name val="Aptos Narrow"/>
      <family val="2"/>
      <scheme val="minor"/>
    </font>
    <font>
      <sz val="12"/>
      <color theme="1"/>
      <name val="Arial"/>
      <family val="2"/>
    </font>
    <font>
      <sz val="12"/>
      <color theme="0"/>
      <name val="Arial"/>
      <family val="2"/>
    </font>
    <font>
      <sz val="10"/>
      <color rgb="FFFF0000"/>
      <name val="Consolas"/>
      <family val="2"/>
    </font>
    <font>
      <sz val="10"/>
      <color rgb="FF000000"/>
      <name val="Aptos Narrow"/>
      <family val="2"/>
      <scheme val="minor"/>
    </font>
    <font>
      <i/>
      <sz val="12"/>
      <color theme="1"/>
      <name val="Arial"/>
      <family val="2"/>
    </font>
    <font>
      <sz val="12"/>
      <color rgb="FFFFFFFF"/>
      <name val="Arial"/>
      <family val="2"/>
    </font>
    <font>
      <b/>
      <sz val="12"/>
      <color theme="1"/>
      <name val="Arial"/>
      <family val="2"/>
    </font>
    <font>
      <b/>
      <sz val="26"/>
      <color theme="1"/>
      <name val="Arial"/>
      <family val="2"/>
    </font>
    <font>
      <b/>
      <u/>
      <sz val="12"/>
      <color theme="1"/>
      <name val="Arial"/>
      <family val="2"/>
    </font>
    <font>
      <b/>
      <i/>
      <sz val="12"/>
      <color theme="1"/>
      <name val="Arial"/>
      <family val="2"/>
    </font>
    <font>
      <i/>
      <sz val="26"/>
      <color theme="1"/>
      <name val="Arial"/>
      <family val="2"/>
    </font>
    <font>
      <sz val="10"/>
      <name val="Arial"/>
      <family val="2"/>
    </font>
    <font>
      <u/>
      <sz val="12"/>
      <color theme="1"/>
      <name val="Arial"/>
      <family val="2"/>
    </font>
    <font>
      <sz val="12"/>
      <color rgb="FF000000"/>
      <name val="Arial"/>
    </font>
    <font>
      <b/>
      <sz val="12"/>
      <color rgb="FF000000"/>
      <name val="Arial"/>
    </font>
    <font>
      <b/>
      <u/>
      <sz val="12"/>
      <color rgb="FF000000"/>
      <name val="Arial"/>
    </font>
  </fonts>
  <fills count="22">
    <fill>
      <patternFill patternType="none"/>
    </fill>
    <fill>
      <patternFill patternType="gray125"/>
    </fill>
    <fill>
      <patternFill patternType="solid">
        <fgColor rgb="FFFFC000"/>
        <bgColor indexed="64"/>
      </patternFill>
    </fill>
    <fill>
      <patternFill patternType="solid">
        <fgColor theme="3" tint="0.749992370372631"/>
        <bgColor indexed="64"/>
      </patternFill>
    </fill>
    <fill>
      <patternFill patternType="solid">
        <fgColor theme="1"/>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000000"/>
        <bgColor rgb="FF000000"/>
      </patternFill>
    </fill>
    <fill>
      <patternFill patternType="solid">
        <fgColor theme="0" tint="-0.14999847407452621"/>
        <bgColor indexed="64"/>
      </patternFill>
    </fill>
    <fill>
      <patternFill patternType="solid">
        <fgColor theme="0"/>
        <bgColor indexed="64"/>
      </patternFill>
    </fill>
    <fill>
      <patternFill patternType="solid">
        <fgColor rgb="FFB5E6A2"/>
        <bgColor indexed="64"/>
      </patternFill>
    </fill>
    <fill>
      <patternFill patternType="solid">
        <fgColor rgb="FF83E28E"/>
        <bgColor indexed="64"/>
      </patternFill>
    </fill>
    <fill>
      <patternFill patternType="solid">
        <fgColor rgb="FFC1F0C8"/>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cellStyleXfs>
  <cellXfs count="195">
    <xf numFmtId="0" fontId="0" fillId="0" borderId="0" xfId="0"/>
    <xf numFmtId="164" fontId="0" fillId="0" borderId="0" xfId="0" applyNumberFormat="1"/>
    <xf numFmtId="165" fontId="0" fillId="0" borderId="0" xfId="0" applyNumberFormat="1"/>
    <xf numFmtId="166" fontId="0" fillId="0" borderId="0" xfId="0" applyNumberFormat="1"/>
    <xf numFmtId="0" fontId="2" fillId="0" borderId="0" xfId="0" applyFont="1"/>
    <xf numFmtId="0" fontId="2" fillId="0" borderId="0" xfId="0" applyFont="1" applyAlignment="1">
      <alignment wrapText="1"/>
    </xf>
    <xf numFmtId="0" fontId="3" fillId="4" borderId="5" xfId="0" applyFont="1" applyFill="1" applyBorder="1" applyAlignment="1">
      <alignment horizontal="left" vertical="top" wrapText="1"/>
    </xf>
    <xf numFmtId="0" fontId="2" fillId="0" borderId="0" xfId="0" applyFont="1" applyAlignment="1">
      <alignment horizontal="left" vertical="top"/>
    </xf>
    <xf numFmtId="0" fontId="2" fillId="0" borderId="1" xfId="0" applyFont="1" applyBorder="1"/>
    <xf numFmtId="0" fontId="2" fillId="2" borderId="1" xfId="0" applyFont="1" applyFill="1" applyBorder="1" applyAlignment="1" applyProtection="1">
      <alignment horizontal="center" vertical="center" wrapText="1"/>
      <protection hidden="1"/>
    </xf>
    <xf numFmtId="0" fontId="2" fillId="2" borderId="1" xfId="0" applyFont="1" applyFill="1" applyBorder="1" applyAlignment="1" applyProtection="1">
      <alignment horizontal="center" vertical="center"/>
      <protection hidden="1"/>
    </xf>
    <xf numFmtId="9" fontId="0" fillId="0" borderId="0" xfId="0" applyNumberFormat="1"/>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0" borderId="0" xfId="0" applyFont="1" applyAlignment="1">
      <alignment horizontal="left" vertical="top" wrapText="1"/>
    </xf>
    <xf numFmtId="0" fontId="2" fillId="2" borderId="4" xfId="0" applyFont="1" applyFill="1" applyBorder="1" applyAlignment="1">
      <alignment horizontal="left" vertical="top" wrapText="1"/>
    </xf>
    <xf numFmtId="1" fontId="0" fillId="0" borderId="0" xfId="0" applyNumberFormat="1"/>
    <xf numFmtId="0" fontId="2" fillId="0" borderId="1" xfId="0" applyFont="1" applyBorder="1" applyAlignment="1" applyProtection="1">
      <alignment horizontal="center" vertical="top"/>
      <protection hidden="1"/>
    </xf>
    <xf numFmtId="9" fontId="2" fillId="0" borderId="1" xfId="0" applyNumberFormat="1" applyFont="1" applyBorder="1" applyAlignment="1" applyProtection="1">
      <alignment horizontal="center" vertical="top"/>
      <protection hidden="1"/>
    </xf>
    <xf numFmtId="0" fontId="2" fillId="4" borderId="1" xfId="0" applyFont="1" applyFill="1" applyBorder="1" applyAlignment="1" applyProtection="1">
      <alignment horizontal="center" vertical="top"/>
      <protection hidden="1"/>
    </xf>
    <xf numFmtId="1" fontId="2" fillId="0" borderId="1" xfId="0" applyNumberFormat="1" applyFont="1" applyBorder="1" applyAlignment="1" applyProtection="1">
      <alignment horizontal="center" vertical="top"/>
      <protection hidden="1"/>
    </xf>
    <xf numFmtId="0" fontId="3" fillId="4" borderId="1" xfId="0" applyFont="1" applyFill="1" applyBorder="1" applyAlignment="1">
      <alignment horizontal="left" wrapText="1"/>
    </xf>
    <xf numFmtId="0" fontId="7" fillId="16" borderId="1" xfId="0" applyFont="1" applyFill="1" applyBorder="1" applyAlignment="1">
      <alignment horizontal="left"/>
    </xf>
    <xf numFmtId="0" fontId="7" fillId="16" borderId="1" xfId="0" applyFont="1" applyFill="1" applyBorder="1" applyAlignment="1">
      <alignment horizontal="left" wrapText="1"/>
    </xf>
    <xf numFmtId="0" fontId="2" fillId="6" borderId="1" xfId="0" applyFont="1" applyFill="1" applyBorder="1" applyAlignment="1">
      <alignment horizontal="center" vertical="top"/>
    </xf>
    <xf numFmtId="164" fontId="2" fillId="6" borderId="1" xfId="0" applyNumberFormat="1" applyFont="1" applyFill="1" applyBorder="1" applyAlignment="1">
      <alignment horizontal="center" vertical="top"/>
    </xf>
    <xf numFmtId="0" fontId="2" fillId="7" borderId="1" xfId="0" applyFont="1" applyFill="1" applyBorder="1" applyAlignment="1">
      <alignment horizontal="center" vertical="top"/>
    </xf>
    <xf numFmtId="164" fontId="2" fillId="7" borderId="1" xfId="0" applyNumberFormat="1" applyFont="1" applyFill="1" applyBorder="1" applyAlignment="1">
      <alignment horizontal="center" vertical="top"/>
    </xf>
    <xf numFmtId="0" fontId="2" fillId="8" borderId="1" xfId="0" applyFont="1" applyFill="1" applyBorder="1" applyAlignment="1">
      <alignment horizontal="center" vertical="top"/>
    </xf>
    <xf numFmtId="164" fontId="2" fillId="8" borderId="1" xfId="0" applyNumberFormat="1" applyFont="1" applyFill="1" applyBorder="1" applyAlignment="1">
      <alignment horizontal="center" vertical="top"/>
    </xf>
    <xf numFmtId="0" fontId="2" fillId="9" borderId="1" xfId="0" applyFont="1" applyFill="1" applyBorder="1" applyAlignment="1">
      <alignment horizontal="center" vertical="top"/>
    </xf>
    <xf numFmtId="164" fontId="2" fillId="9" borderId="1" xfId="0" applyNumberFormat="1" applyFont="1" applyFill="1" applyBorder="1" applyAlignment="1">
      <alignment horizontal="center" vertical="top"/>
    </xf>
    <xf numFmtId="0" fontId="2" fillId="11" borderId="1" xfId="0" applyFont="1" applyFill="1" applyBorder="1" applyAlignment="1">
      <alignment horizontal="center" vertical="top"/>
    </xf>
    <xf numFmtId="164" fontId="2" fillId="11" borderId="1" xfId="0" applyNumberFormat="1" applyFont="1" applyFill="1" applyBorder="1" applyAlignment="1">
      <alignment horizontal="center" vertical="top"/>
    </xf>
    <xf numFmtId="0" fontId="2" fillId="10" borderId="1" xfId="0" applyFont="1" applyFill="1" applyBorder="1" applyAlignment="1">
      <alignment horizontal="center" vertical="top"/>
    </xf>
    <xf numFmtId="164" fontId="2" fillId="10" borderId="1" xfId="0" applyNumberFormat="1" applyFont="1" applyFill="1" applyBorder="1" applyAlignment="1">
      <alignment horizontal="center" vertical="top"/>
    </xf>
    <xf numFmtId="0" fontId="2" fillId="13" borderId="1" xfId="0" applyFont="1" applyFill="1" applyBorder="1" applyAlignment="1">
      <alignment horizontal="center" vertical="top"/>
    </xf>
    <xf numFmtId="164" fontId="2" fillId="13" borderId="1" xfId="0" applyNumberFormat="1" applyFont="1" applyFill="1" applyBorder="1" applyAlignment="1">
      <alignment horizontal="center" vertical="top"/>
    </xf>
    <xf numFmtId="0" fontId="2" fillId="12" borderId="1" xfId="0" applyFont="1" applyFill="1" applyBorder="1" applyAlignment="1">
      <alignment horizontal="center" vertical="top"/>
    </xf>
    <xf numFmtId="164" fontId="2" fillId="12" borderId="1" xfId="0" applyNumberFormat="1" applyFont="1" applyFill="1" applyBorder="1" applyAlignment="1">
      <alignment horizontal="center" vertical="top"/>
    </xf>
    <xf numFmtId="0" fontId="2" fillId="15" borderId="1" xfId="0" applyFont="1" applyFill="1" applyBorder="1" applyAlignment="1">
      <alignment horizontal="center" vertical="top"/>
    </xf>
    <xf numFmtId="164" fontId="2" fillId="15" borderId="1" xfId="0" applyNumberFormat="1" applyFont="1" applyFill="1" applyBorder="1" applyAlignment="1">
      <alignment horizontal="center" vertical="top"/>
    </xf>
    <xf numFmtId="0" fontId="2" fillId="14" borderId="1" xfId="0" applyFont="1" applyFill="1" applyBorder="1" applyAlignment="1">
      <alignment horizontal="center" vertical="top"/>
    </xf>
    <xf numFmtId="164" fontId="2" fillId="14" borderId="1" xfId="0" applyNumberFormat="1" applyFont="1" applyFill="1" applyBorder="1" applyAlignment="1">
      <alignment horizontal="center" vertical="top"/>
    </xf>
    <xf numFmtId="0" fontId="3" fillId="4" borderId="5" xfId="0" applyFont="1" applyFill="1" applyBorder="1" applyAlignment="1">
      <alignment horizontal="center" vertical="center" wrapText="1"/>
    </xf>
    <xf numFmtId="0" fontId="2" fillId="3" borderId="4" xfId="0" applyFont="1" applyFill="1" applyBorder="1" applyAlignment="1">
      <alignment horizontal="left" vertical="top" wrapText="1"/>
    </xf>
    <xf numFmtId="0" fontId="2" fillId="3" borderId="5" xfId="0" applyFont="1" applyFill="1" applyBorder="1" applyAlignment="1">
      <alignment horizontal="left" vertical="top" wrapText="1"/>
    </xf>
    <xf numFmtId="0" fontId="2" fillId="0" borderId="1" xfId="0" applyFont="1" applyBorder="1" applyAlignment="1" applyProtection="1">
      <alignment horizontal="left" vertical="top"/>
      <protection locked="0"/>
    </xf>
    <xf numFmtId="0" fontId="2" fillId="0" borderId="3" xfId="0" applyFont="1" applyBorder="1" applyAlignment="1" applyProtection="1">
      <alignment horizontal="left" vertical="top"/>
      <protection locked="0"/>
    </xf>
    <xf numFmtId="0" fontId="2" fillId="0" borderId="8" xfId="0" applyFont="1" applyBorder="1" applyAlignment="1" applyProtection="1">
      <alignment horizontal="left" vertical="top"/>
      <protection locked="0"/>
    </xf>
    <xf numFmtId="0" fontId="2" fillId="0" borderId="9" xfId="0" applyFont="1" applyBorder="1" applyAlignment="1" applyProtection="1">
      <alignment horizontal="left" vertical="top"/>
      <protection locked="0"/>
    </xf>
    <xf numFmtId="0" fontId="2" fillId="0" borderId="1" xfId="0" applyFont="1" applyBorder="1" applyAlignment="1" applyProtection="1">
      <alignment horizontal="left" vertical="top"/>
      <protection hidden="1"/>
    </xf>
    <xf numFmtId="0" fontId="2" fillId="4" borderId="1" xfId="0" applyFont="1" applyFill="1" applyBorder="1" applyProtection="1">
      <protection hidden="1"/>
    </xf>
    <xf numFmtId="0" fontId="2" fillId="0" borderId="1" xfId="0" applyFont="1" applyBorder="1" applyProtection="1">
      <protection hidden="1"/>
    </xf>
    <xf numFmtId="0" fontId="2" fillId="0" borderId="3" xfId="0" applyFont="1" applyBorder="1" applyProtection="1">
      <protection hidden="1"/>
    </xf>
    <xf numFmtId="0" fontId="2" fillId="4" borderId="3" xfId="0" applyFont="1" applyFill="1" applyBorder="1" applyProtection="1">
      <protection hidden="1"/>
    </xf>
    <xf numFmtId="0" fontId="2" fillId="4" borderId="8" xfId="0" applyFont="1" applyFill="1" applyBorder="1" applyProtection="1">
      <protection hidden="1"/>
    </xf>
    <xf numFmtId="0" fontId="2" fillId="0" borderId="9" xfId="0" applyFont="1" applyBorder="1" applyProtection="1">
      <protection hidden="1"/>
    </xf>
    <xf numFmtId="0" fontId="2" fillId="4" borderId="1" xfId="0" applyFont="1" applyFill="1" applyBorder="1" applyAlignment="1">
      <alignment horizontal="left" vertical="top"/>
    </xf>
    <xf numFmtId="165" fontId="2" fillId="5" borderId="1" xfId="0" applyNumberFormat="1" applyFont="1" applyFill="1" applyBorder="1" applyAlignment="1">
      <alignment horizontal="left" vertical="top" wrapText="1"/>
    </xf>
    <xf numFmtId="165" fontId="2" fillId="6" borderId="1" xfId="0" applyNumberFormat="1" applyFont="1" applyFill="1" applyBorder="1" applyAlignment="1">
      <alignment horizontal="left" vertical="top" wrapText="1"/>
    </xf>
    <xf numFmtId="165" fontId="2" fillId="7" borderId="1" xfId="0" applyNumberFormat="1" applyFont="1" applyFill="1" applyBorder="1" applyAlignment="1">
      <alignment horizontal="left" vertical="top" wrapText="1"/>
    </xf>
    <xf numFmtId="165" fontId="2" fillId="8" borderId="1" xfId="0" applyNumberFormat="1" applyFont="1" applyFill="1" applyBorder="1" applyAlignment="1">
      <alignment horizontal="left" vertical="top" wrapText="1"/>
    </xf>
    <xf numFmtId="165" fontId="2" fillId="9" borderId="1" xfId="0" applyNumberFormat="1" applyFont="1" applyFill="1" applyBorder="1" applyAlignment="1">
      <alignment horizontal="left" vertical="top" wrapText="1"/>
    </xf>
    <xf numFmtId="165" fontId="2" fillId="11" borderId="1" xfId="0" applyNumberFormat="1" applyFont="1" applyFill="1" applyBorder="1" applyAlignment="1">
      <alignment horizontal="left" vertical="top" wrapText="1"/>
    </xf>
    <xf numFmtId="165" fontId="2" fillId="10" borderId="1" xfId="0" applyNumberFormat="1" applyFont="1" applyFill="1" applyBorder="1" applyAlignment="1">
      <alignment horizontal="left" vertical="top" wrapText="1"/>
    </xf>
    <xf numFmtId="165" fontId="2" fillId="13" borderId="1" xfId="0" applyNumberFormat="1" applyFont="1" applyFill="1" applyBorder="1" applyAlignment="1">
      <alignment horizontal="left" vertical="top" wrapText="1"/>
    </xf>
    <xf numFmtId="165" fontId="2" fillId="12" borderId="1" xfId="0" applyNumberFormat="1" applyFont="1" applyFill="1" applyBorder="1" applyAlignment="1">
      <alignment horizontal="left" vertical="top" wrapText="1"/>
    </xf>
    <xf numFmtId="165" fontId="2" fillId="15" borderId="1" xfId="0" applyNumberFormat="1" applyFont="1" applyFill="1" applyBorder="1" applyAlignment="1">
      <alignment horizontal="left" vertical="top" wrapText="1"/>
    </xf>
    <xf numFmtId="165" fontId="2" fillId="14" borderId="1" xfId="0" applyNumberFormat="1" applyFont="1" applyFill="1" applyBorder="1" applyAlignment="1">
      <alignment horizontal="left" vertical="top" wrapText="1"/>
    </xf>
    <xf numFmtId="165" fontId="2" fillId="14" borderId="8" xfId="0" applyNumberFormat="1" applyFont="1" applyFill="1" applyBorder="1" applyAlignment="1">
      <alignment horizontal="left" vertical="top" wrapText="1"/>
    </xf>
    <xf numFmtId="0" fontId="2" fillId="5" borderId="1" xfId="0" applyFont="1" applyFill="1" applyBorder="1" applyAlignment="1">
      <alignment horizontal="center" vertical="top"/>
    </xf>
    <xf numFmtId="0" fontId="2" fillId="14" borderId="8" xfId="0" applyFont="1" applyFill="1" applyBorder="1" applyAlignment="1">
      <alignment horizontal="center" vertical="top"/>
    </xf>
    <xf numFmtId="164" fontId="2" fillId="5" borderId="1" xfId="0" applyNumberFormat="1" applyFont="1" applyFill="1" applyBorder="1" applyAlignment="1">
      <alignment horizontal="center" vertical="top"/>
    </xf>
    <xf numFmtId="165" fontId="2" fillId="5" borderId="1" xfId="0" applyNumberFormat="1" applyFont="1" applyFill="1" applyBorder="1" applyAlignment="1">
      <alignment horizontal="center" vertical="top"/>
    </xf>
    <xf numFmtId="165" fontId="2" fillId="6" borderId="1" xfId="0" applyNumberFormat="1" applyFont="1" applyFill="1" applyBorder="1" applyAlignment="1">
      <alignment horizontal="center" vertical="top"/>
    </xf>
    <xf numFmtId="165" fontId="2" fillId="7" borderId="1" xfId="0" applyNumberFormat="1" applyFont="1" applyFill="1" applyBorder="1" applyAlignment="1">
      <alignment horizontal="center" vertical="top"/>
    </xf>
    <xf numFmtId="165" fontId="2" fillId="8" borderId="1" xfId="0" applyNumberFormat="1" applyFont="1" applyFill="1" applyBorder="1" applyAlignment="1">
      <alignment horizontal="center" vertical="top"/>
    </xf>
    <xf numFmtId="165" fontId="2" fillId="9" borderId="1" xfId="0" applyNumberFormat="1" applyFont="1" applyFill="1" applyBorder="1" applyAlignment="1">
      <alignment horizontal="center" vertical="top"/>
    </xf>
    <xf numFmtId="165" fontId="2" fillId="11" borderId="1" xfId="0" applyNumberFormat="1" applyFont="1" applyFill="1" applyBorder="1" applyAlignment="1">
      <alignment horizontal="center" vertical="top"/>
    </xf>
    <xf numFmtId="165" fontId="2" fillId="10" borderId="1" xfId="0" applyNumberFormat="1" applyFont="1" applyFill="1" applyBorder="1" applyAlignment="1">
      <alignment horizontal="center" vertical="top"/>
    </xf>
    <xf numFmtId="165" fontId="2" fillId="13" borderId="1" xfId="0" applyNumberFormat="1" applyFont="1" applyFill="1" applyBorder="1" applyAlignment="1">
      <alignment horizontal="center" vertical="top"/>
    </xf>
    <xf numFmtId="165" fontId="2" fillId="12" borderId="1" xfId="0" applyNumberFormat="1" applyFont="1" applyFill="1" applyBorder="1" applyAlignment="1">
      <alignment horizontal="center" vertical="top"/>
    </xf>
    <xf numFmtId="166" fontId="2" fillId="12" borderId="1" xfId="0" applyNumberFormat="1" applyFont="1" applyFill="1" applyBorder="1" applyAlignment="1">
      <alignment horizontal="center" vertical="top"/>
    </xf>
    <xf numFmtId="165" fontId="2" fillId="15" borderId="1" xfId="0" applyNumberFormat="1" applyFont="1" applyFill="1" applyBorder="1" applyAlignment="1">
      <alignment horizontal="center" vertical="top"/>
    </xf>
    <xf numFmtId="165" fontId="2" fillId="14" borderId="1" xfId="0" applyNumberFormat="1" applyFont="1" applyFill="1" applyBorder="1" applyAlignment="1">
      <alignment horizontal="center" vertical="top"/>
    </xf>
    <xf numFmtId="164" fontId="2" fillId="14" borderId="8" xfId="0" applyNumberFormat="1" applyFont="1" applyFill="1" applyBorder="1" applyAlignment="1">
      <alignment horizontal="center" vertical="top"/>
    </xf>
    <xf numFmtId="165" fontId="2" fillId="14" borderId="8" xfId="0" applyNumberFormat="1" applyFont="1" applyFill="1" applyBorder="1" applyAlignment="1">
      <alignment horizontal="center" vertical="top"/>
    </xf>
    <xf numFmtId="0" fontId="2" fillId="4" borderId="1" xfId="0" applyFont="1" applyFill="1" applyBorder="1" applyAlignment="1" applyProtection="1">
      <alignment horizontal="left" vertical="top"/>
      <protection hidden="1"/>
    </xf>
    <xf numFmtId="0" fontId="2" fillId="0" borderId="0" xfId="0" applyFont="1" applyAlignment="1" applyProtection="1">
      <alignment horizontal="center"/>
      <protection hidden="1"/>
    </xf>
    <xf numFmtId="0" fontId="2" fillId="0" borderId="0" xfId="0" applyFont="1" applyProtection="1">
      <protection hidden="1"/>
    </xf>
    <xf numFmtId="0" fontId="2" fillId="0" borderId="0" xfId="0" applyFont="1" applyAlignment="1" applyProtection="1">
      <alignment horizontal="center" vertical="center"/>
      <protection hidden="1"/>
    </xf>
    <xf numFmtId="0" fontId="4" fillId="0" borderId="0" xfId="0" applyFont="1" applyAlignment="1" applyProtection="1">
      <alignment horizontal="center"/>
      <protection hidden="1"/>
    </xf>
    <xf numFmtId="0" fontId="2" fillId="0" borderId="0" xfId="0" applyFont="1" applyAlignment="1" applyProtection="1">
      <alignment vertical="top" wrapText="1"/>
      <protection hidden="1"/>
    </xf>
    <xf numFmtId="164" fontId="2" fillId="6" borderId="1" xfId="0" applyNumberFormat="1" applyFont="1" applyFill="1" applyBorder="1" applyAlignment="1" applyProtection="1">
      <alignment horizontal="center" vertical="center"/>
      <protection hidden="1"/>
    </xf>
    <xf numFmtId="0" fontId="2" fillId="0" borderId="1" xfId="0" applyFont="1" applyBorder="1" applyAlignment="1" applyProtection="1">
      <alignment horizontal="center" vertical="center"/>
      <protection hidden="1"/>
    </xf>
    <xf numFmtId="164" fontId="2" fillId="8" borderId="1" xfId="0" applyNumberFormat="1" applyFont="1" applyFill="1" applyBorder="1" applyAlignment="1" applyProtection="1">
      <alignment horizontal="center" vertical="center"/>
      <protection hidden="1"/>
    </xf>
    <xf numFmtId="164" fontId="2" fillId="11" borderId="1" xfId="0" applyNumberFormat="1" applyFont="1" applyFill="1" applyBorder="1" applyAlignment="1" applyProtection="1">
      <alignment horizontal="center" vertical="center"/>
      <protection hidden="1"/>
    </xf>
    <xf numFmtId="164" fontId="2" fillId="13" borderId="1" xfId="0" applyNumberFormat="1" applyFont="1" applyFill="1" applyBorder="1" applyAlignment="1" applyProtection="1">
      <alignment horizontal="center" vertical="center"/>
      <protection hidden="1"/>
    </xf>
    <xf numFmtId="164" fontId="2" fillId="14" borderId="1" xfId="0" applyNumberFormat="1" applyFont="1" applyFill="1" applyBorder="1" applyAlignment="1" applyProtection="1">
      <alignment horizontal="center" vertical="center"/>
      <protection hidden="1"/>
    </xf>
    <xf numFmtId="49" fontId="2" fillId="0" borderId="3" xfId="0" applyNumberFormat="1" applyFont="1" applyBorder="1" applyAlignment="1" applyProtection="1">
      <alignment horizontal="left" vertical="top"/>
      <protection locked="0"/>
    </xf>
    <xf numFmtId="49" fontId="2" fillId="0" borderId="9" xfId="0" applyNumberFormat="1" applyFont="1" applyBorder="1" applyAlignment="1" applyProtection="1">
      <alignment horizontal="left" vertical="top"/>
      <protection locked="0"/>
    </xf>
    <xf numFmtId="49" fontId="2" fillId="0" borderId="1" xfId="0" applyNumberFormat="1" applyFont="1" applyBorder="1" applyAlignment="1" applyProtection="1">
      <alignment horizontal="left" vertical="top"/>
      <protection locked="0"/>
    </xf>
    <xf numFmtId="49" fontId="6" fillId="5" borderId="1" xfId="0" applyNumberFormat="1" applyFont="1" applyFill="1" applyBorder="1" applyAlignment="1">
      <alignment horizontal="left"/>
    </xf>
    <xf numFmtId="49" fontId="6" fillId="6" borderId="1" xfId="0" applyNumberFormat="1" applyFont="1" applyFill="1" applyBorder="1"/>
    <xf numFmtId="49" fontId="2" fillId="5" borderId="1" xfId="0" applyNumberFormat="1" applyFont="1" applyFill="1" applyBorder="1" applyAlignment="1">
      <alignment horizontal="left"/>
    </xf>
    <xf numFmtId="49" fontId="2" fillId="6" borderId="1" xfId="0" applyNumberFormat="1" applyFont="1" applyFill="1" applyBorder="1"/>
    <xf numFmtId="49" fontId="2" fillId="7" borderId="1" xfId="0" applyNumberFormat="1" applyFont="1" applyFill="1" applyBorder="1"/>
    <xf numFmtId="49" fontId="2" fillId="8" borderId="1" xfId="0" applyNumberFormat="1" applyFont="1" applyFill="1" applyBorder="1"/>
    <xf numFmtId="49" fontId="2" fillId="9" borderId="1" xfId="0" applyNumberFormat="1" applyFont="1" applyFill="1" applyBorder="1"/>
    <xf numFmtId="49" fontId="2" fillId="11" borderId="1" xfId="0" applyNumberFormat="1" applyFont="1" applyFill="1" applyBorder="1"/>
    <xf numFmtId="49" fontId="2" fillId="10" borderId="1" xfId="0" applyNumberFormat="1" applyFont="1" applyFill="1" applyBorder="1"/>
    <xf numFmtId="49" fontId="2" fillId="13" borderId="1" xfId="0" applyNumberFormat="1" applyFont="1" applyFill="1" applyBorder="1"/>
    <xf numFmtId="49" fontId="2" fillId="12" borderId="1" xfId="0" applyNumberFormat="1" applyFont="1" applyFill="1" applyBorder="1"/>
    <xf numFmtId="49" fontId="2" fillId="15" borderId="1" xfId="0" applyNumberFormat="1" applyFont="1" applyFill="1" applyBorder="1"/>
    <xf numFmtId="49" fontId="2" fillId="14" borderId="1" xfId="0" applyNumberFormat="1" applyFont="1" applyFill="1" applyBorder="1"/>
    <xf numFmtId="49" fontId="6" fillId="5" borderId="1" xfId="0" applyNumberFormat="1" applyFont="1" applyFill="1" applyBorder="1"/>
    <xf numFmtId="49" fontId="6" fillId="0" borderId="1" xfId="0" applyNumberFormat="1" applyFont="1" applyBorder="1"/>
    <xf numFmtId="49" fontId="6" fillId="0" borderId="1" xfId="0" applyNumberFormat="1" applyFont="1" applyBorder="1" applyAlignment="1">
      <alignment wrapText="1"/>
    </xf>
    <xf numFmtId="49" fontId="2" fillId="5" borderId="1" xfId="0" applyNumberFormat="1" applyFont="1" applyFill="1" applyBorder="1"/>
    <xf numFmtId="49" fontId="2" fillId="0" borderId="1" xfId="0" applyNumberFormat="1" applyFont="1" applyBorder="1"/>
    <xf numFmtId="49" fontId="2" fillId="0" borderId="1" xfId="0" applyNumberFormat="1" applyFont="1" applyBorder="1" applyAlignment="1">
      <alignment wrapText="1"/>
    </xf>
    <xf numFmtId="1" fontId="6" fillId="5" borderId="1" xfId="0" applyNumberFormat="1" applyFont="1" applyFill="1" applyBorder="1"/>
    <xf numFmtId="1" fontId="6" fillId="6" borderId="1" xfId="0" applyNumberFormat="1" applyFont="1" applyFill="1" applyBorder="1"/>
    <xf numFmtId="1" fontId="2" fillId="5" borderId="1" xfId="0" applyNumberFormat="1" applyFont="1" applyFill="1" applyBorder="1"/>
    <xf numFmtId="1" fontId="2" fillId="6" borderId="1" xfId="0" applyNumberFormat="1" applyFont="1" applyFill="1" applyBorder="1"/>
    <xf numFmtId="1" fontId="2" fillId="7" borderId="1" xfId="0" applyNumberFormat="1" applyFont="1" applyFill="1" applyBorder="1"/>
    <xf numFmtId="1" fontId="2" fillId="8" borderId="1" xfId="0" applyNumberFormat="1" applyFont="1" applyFill="1" applyBorder="1"/>
    <xf numFmtId="1" fontId="2" fillId="9" borderId="1" xfId="0" applyNumberFormat="1" applyFont="1" applyFill="1" applyBorder="1"/>
    <xf numFmtId="1" fontId="2" fillId="11" borderId="1" xfId="0" applyNumberFormat="1" applyFont="1" applyFill="1" applyBorder="1"/>
    <xf numFmtId="1" fontId="2" fillId="10" borderId="1" xfId="0" applyNumberFormat="1" applyFont="1" applyFill="1" applyBorder="1"/>
    <xf numFmtId="1" fontId="2" fillId="13" borderId="1" xfId="0" applyNumberFormat="1" applyFont="1" applyFill="1" applyBorder="1"/>
    <xf numFmtId="1" fontId="2" fillId="12" borderId="1" xfId="0" applyNumberFormat="1" applyFont="1" applyFill="1" applyBorder="1"/>
    <xf numFmtId="1" fontId="2" fillId="15" borderId="1" xfId="0" applyNumberFormat="1" applyFont="1" applyFill="1" applyBorder="1"/>
    <xf numFmtId="1" fontId="2" fillId="14" borderId="1" xfId="0" applyNumberFormat="1" applyFont="1" applyFill="1" applyBorder="1"/>
    <xf numFmtId="49" fontId="2" fillId="18" borderId="1" xfId="0" applyNumberFormat="1" applyFont="1" applyFill="1" applyBorder="1" applyAlignment="1" applyProtection="1">
      <alignment horizontal="left" vertical="top" wrapText="1"/>
      <protection locked="0"/>
    </xf>
    <xf numFmtId="0" fontId="2" fillId="0" borderId="8" xfId="0" applyFont="1" applyBorder="1" applyAlignment="1" applyProtection="1">
      <alignment horizontal="left" vertical="top"/>
      <protection hidden="1"/>
    </xf>
    <xf numFmtId="0" fontId="2" fillId="9" borderId="2" xfId="0" applyFont="1" applyFill="1" applyBorder="1" applyAlignment="1">
      <alignment horizontal="left" vertical="top"/>
    </xf>
    <xf numFmtId="0" fontId="2" fillId="19" borderId="2" xfId="0" applyFont="1" applyFill="1" applyBorder="1" applyAlignment="1">
      <alignment horizontal="left" vertical="top"/>
    </xf>
    <xf numFmtId="0" fontId="2" fillId="10" borderId="2" xfId="0" applyFont="1" applyFill="1" applyBorder="1" applyAlignment="1">
      <alignment horizontal="left" vertical="top"/>
    </xf>
    <xf numFmtId="0" fontId="2" fillId="12" borderId="2" xfId="0" applyFont="1" applyFill="1" applyBorder="1" applyAlignment="1">
      <alignment horizontal="left" vertical="top"/>
    </xf>
    <xf numFmtId="165" fontId="2" fillId="20" borderId="1" xfId="0" applyNumberFormat="1" applyFont="1" applyFill="1" applyBorder="1" applyAlignment="1">
      <alignment horizontal="left" vertical="top" wrapText="1"/>
    </xf>
    <xf numFmtId="0" fontId="2" fillId="20" borderId="2" xfId="0" applyFont="1" applyFill="1" applyBorder="1" applyAlignment="1">
      <alignment horizontal="left" vertical="top"/>
    </xf>
    <xf numFmtId="0" fontId="2" fillId="20" borderId="7" xfId="0" applyFont="1" applyFill="1" applyBorder="1" applyAlignment="1">
      <alignment horizontal="left" vertical="top"/>
    </xf>
    <xf numFmtId="164" fontId="2" fillId="6" borderId="1" xfId="0" applyNumberFormat="1" applyFont="1" applyFill="1" applyBorder="1" applyAlignment="1">
      <alignment horizontal="left" vertical="top"/>
    </xf>
    <xf numFmtId="165" fontId="2" fillId="21" borderId="1" xfId="0" applyNumberFormat="1" applyFont="1" applyFill="1" applyBorder="1" applyAlignment="1">
      <alignment horizontal="left" vertical="top" wrapText="1"/>
    </xf>
    <xf numFmtId="1" fontId="13" fillId="0" borderId="0" xfId="0" applyNumberFormat="1" applyFont="1"/>
    <xf numFmtId="164" fontId="2" fillId="8" borderId="1" xfId="0" applyNumberFormat="1" applyFont="1" applyFill="1" applyBorder="1" applyAlignment="1">
      <alignment horizontal="left" vertical="top"/>
    </xf>
    <xf numFmtId="164" fontId="2" fillId="11" borderId="1" xfId="0" applyNumberFormat="1" applyFont="1" applyFill="1" applyBorder="1" applyAlignment="1">
      <alignment horizontal="left" vertical="top"/>
    </xf>
    <xf numFmtId="164" fontId="2" fillId="13" borderId="1" xfId="0" applyNumberFormat="1" applyFont="1" applyFill="1" applyBorder="1" applyAlignment="1">
      <alignment horizontal="left" vertical="top"/>
    </xf>
    <xf numFmtId="164" fontId="2" fillId="21" borderId="1" xfId="0" applyNumberFormat="1" applyFont="1" applyFill="1" applyBorder="1" applyAlignment="1">
      <alignment horizontal="left" vertical="top"/>
    </xf>
    <xf numFmtId="164" fontId="2" fillId="21" borderId="8" xfId="0" applyNumberFormat="1" applyFont="1" applyFill="1" applyBorder="1" applyAlignment="1">
      <alignment horizontal="left" vertical="top"/>
    </xf>
    <xf numFmtId="0" fontId="2" fillId="0" borderId="0" xfId="0" applyFont="1" applyAlignment="1">
      <alignment vertical="top" wrapText="1"/>
    </xf>
    <xf numFmtId="1" fontId="2" fillId="4" borderId="1" xfId="0" applyNumberFormat="1" applyFont="1" applyFill="1" applyBorder="1" applyAlignment="1" applyProtection="1">
      <alignment horizontal="left" vertical="top"/>
      <protection locked="0"/>
    </xf>
    <xf numFmtId="0" fontId="2" fillId="4" borderId="1" xfId="0" applyFont="1" applyFill="1" applyBorder="1" applyAlignment="1" applyProtection="1">
      <alignment horizontal="left" vertical="top"/>
      <protection locked="0"/>
    </xf>
    <xf numFmtId="0" fontId="9" fillId="0" borderId="0" xfId="0" applyFont="1"/>
    <xf numFmtId="0" fontId="15" fillId="0" borderId="1" xfId="0" applyFont="1" applyBorder="1" applyAlignment="1">
      <alignment horizontal="left" vertical="top" wrapText="1"/>
    </xf>
    <xf numFmtId="0" fontId="2" fillId="0" borderId="1" xfId="0" applyFont="1" applyBorder="1" applyAlignment="1">
      <alignment horizontal="left" vertical="top" wrapText="1"/>
    </xf>
    <xf numFmtId="0" fontId="9" fillId="0" borderId="1" xfId="0" applyFont="1" applyBorder="1" applyAlignment="1">
      <alignment horizontal="left" vertical="center"/>
    </xf>
    <xf numFmtId="0" fontId="0" fillId="0" borderId="1" xfId="0" applyBorder="1" applyAlignment="1">
      <alignment horizontal="center"/>
    </xf>
    <xf numFmtId="0" fontId="2" fillId="12" borderId="8" xfId="0" applyFont="1" applyFill="1" applyBorder="1" applyAlignment="1" applyProtection="1">
      <alignment horizontal="center" vertical="center"/>
      <protection hidden="1"/>
    </xf>
    <xf numFmtId="0" fontId="2" fillId="12" borderId="14" xfId="0" applyFont="1" applyFill="1" applyBorder="1" applyAlignment="1" applyProtection="1">
      <alignment horizontal="center" vertical="center"/>
      <protection hidden="1"/>
    </xf>
    <xf numFmtId="0" fontId="2" fillId="12" borderId="5" xfId="0" applyFont="1" applyFill="1" applyBorder="1" applyAlignment="1" applyProtection="1">
      <alignment horizontal="center" vertical="center"/>
      <protection hidden="1"/>
    </xf>
    <xf numFmtId="0" fontId="2" fillId="15" borderId="8" xfId="0" applyFont="1" applyFill="1" applyBorder="1" applyAlignment="1" applyProtection="1">
      <alignment horizontal="center" vertical="center"/>
      <protection hidden="1"/>
    </xf>
    <xf numFmtId="0" fontId="2" fillId="15" borderId="14" xfId="0" applyFont="1" applyFill="1" applyBorder="1" applyAlignment="1" applyProtection="1">
      <alignment horizontal="center" vertical="center"/>
      <protection hidden="1"/>
    </xf>
    <xf numFmtId="0" fontId="2" fillId="15" borderId="5" xfId="0" applyFont="1" applyFill="1" applyBorder="1" applyAlignment="1" applyProtection="1">
      <alignment horizontal="center" vertical="center"/>
      <protection hidden="1"/>
    </xf>
    <xf numFmtId="0" fontId="2" fillId="0" borderId="15" xfId="0" applyFont="1" applyBorder="1" applyAlignment="1">
      <alignment horizontal="center" vertical="center"/>
    </xf>
    <xf numFmtId="0" fontId="2" fillId="7" borderId="8" xfId="0" applyFont="1" applyFill="1" applyBorder="1" applyAlignment="1" applyProtection="1">
      <alignment horizontal="center" vertical="center"/>
      <protection hidden="1"/>
    </xf>
    <xf numFmtId="0" fontId="2" fillId="7" borderId="5" xfId="0" applyFont="1" applyFill="1" applyBorder="1" applyAlignment="1" applyProtection="1">
      <alignment horizontal="center" vertical="center"/>
      <protection hidden="1"/>
    </xf>
    <xf numFmtId="0" fontId="2" fillId="9" borderId="8" xfId="0" applyFont="1" applyFill="1" applyBorder="1" applyAlignment="1" applyProtection="1">
      <alignment horizontal="center" vertical="center"/>
      <protection hidden="1"/>
    </xf>
    <xf numFmtId="0" fontId="2" fillId="9" borderId="14" xfId="0" applyFont="1" applyFill="1" applyBorder="1" applyAlignment="1" applyProtection="1">
      <alignment horizontal="center" vertical="center"/>
      <protection hidden="1"/>
    </xf>
    <xf numFmtId="0" fontId="2" fillId="9" borderId="5" xfId="0" applyFont="1" applyFill="1" applyBorder="1" applyAlignment="1" applyProtection="1">
      <alignment horizontal="center" vertical="center"/>
      <protection hidden="1"/>
    </xf>
    <xf numFmtId="0" fontId="2" fillId="10" borderId="8" xfId="0" applyFont="1" applyFill="1" applyBorder="1" applyAlignment="1" applyProtection="1">
      <alignment horizontal="center" vertical="center"/>
      <protection hidden="1"/>
    </xf>
    <xf numFmtId="0" fontId="2" fillId="10" borderId="14" xfId="0" applyFont="1" applyFill="1" applyBorder="1" applyAlignment="1" applyProtection="1">
      <alignment horizontal="center" vertical="center"/>
      <protection hidden="1"/>
    </xf>
    <xf numFmtId="0" fontId="2" fillId="10" borderId="5" xfId="0" applyFont="1" applyFill="1" applyBorder="1" applyAlignment="1" applyProtection="1">
      <alignment horizontal="center" vertical="center"/>
      <protection hidden="1"/>
    </xf>
    <xf numFmtId="0" fontId="2" fillId="17" borderId="9" xfId="0" applyFont="1" applyFill="1" applyBorder="1" applyAlignment="1">
      <alignment horizontal="left" vertical="top" wrapText="1"/>
    </xf>
    <xf numFmtId="0" fontId="2" fillId="17" borderId="11" xfId="0" applyFont="1" applyFill="1" applyBorder="1" applyAlignment="1">
      <alignment horizontal="left" vertical="top" wrapText="1"/>
    </xf>
    <xf numFmtId="0" fontId="2" fillId="17" borderId="11" xfId="0" applyFont="1" applyFill="1" applyBorder="1" applyAlignment="1">
      <alignment horizontal="left" vertical="top"/>
    </xf>
    <xf numFmtId="0" fontId="2" fillId="17" borderId="7" xfId="0" applyFont="1" applyFill="1" applyBorder="1" applyAlignment="1">
      <alignment horizontal="left" vertical="top"/>
    </xf>
    <xf numFmtId="0" fontId="2" fillId="17" borderId="6" xfId="0" applyFont="1" applyFill="1" applyBorder="1" applyAlignment="1">
      <alignment horizontal="left" vertical="top"/>
    </xf>
    <xf numFmtId="0" fontId="2" fillId="17" borderId="10" xfId="0" applyFont="1" applyFill="1" applyBorder="1" applyAlignment="1">
      <alignment horizontal="left" vertical="top"/>
    </xf>
    <xf numFmtId="0" fontId="2" fillId="17" borderId="4" xfId="0" applyFont="1" applyFill="1" applyBorder="1" applyAlignment="1">
      <alignment horizontal="left" vertical="top"/>
    </xf>
    <xf numFmtId="0" fontId="12" fillId="0" borderId="13" xfId="0" applyFont="1" applyBorder="1" applyAlignment="1">
      <alignment horizontal="center" vertical="center" textRotation="90"/>
    </xf>
    <xf numFmtId="0" fontId="2" fillId="2" borderId="3" xfId="0" applyFont="1" applyFill="1" applyBorder="1" applyAlignment="1">
      <alignment horizontal="center"/>
    </xf>
    <xf numFmtId="0" fontId="2" fillId="2" borderId="12" xfId="0" applyFont="1" applyFill="1" applyBorder="1" applyAlignment="1">
      <alignment horizontal="center"/>
    </xf>
    <xf numFmtId="0" fontId="2" fillId="2" borderId="2" xfId="0" applyFont="1" applyFill="1" applyBorder="1" applyAlignment="1">
      <alignment horizontal="center"/>
    </xf>
    <xf numFmtId="0" fontId="2" fillId="3" borderId="6" xfId="0" applyFont="1" applyFill="1" applyBorder="1" applyAlignment="1">
      <alignment horizontal="center"/>
    </xf>
    <xf numFmtId="0" fontId="2" fillId="3" borderId="4" xfId="0" applyFont="1" applyFill="1" applyBorder="1" applyAlignment="1">
      <alignment horizontal="center"/>
    </xf>
    <xf numFmtId="0" fontId="3" fillId="4" borderId="6" xfId="0" applyFont="1" applyFill="1" applyBorder="1" applyAlignment="1">
      <alignment horizontal="center"/>
    </xf>
    <xf numFmtId="0" fontId="3" fillId="4" borderId="10" xfId="0" applyFont="1" applyFill="1" applyBorder="1" applyAlignment="1">
      <alignment horizontal="center"/>
    </xf>
    <xf numFmtId="0" fontId="3" fillId="4" borderId="4" xfId="0" applyFont="1" applyFill="1" applyBorder="1" applyAlignment="1">
      <alignment horizontal="center"/>
    </xf>
    <xf numFmtId="0" fontId="2" fillId="0" borderId="1" xfId="0" applyFont="1" applyBorder="1" applyAlignment="1" applyProtection="1">
      <alignment horizontal="left" vertical="center" wrapText="1"/>
      <protection hidden="1"/>
    </xf>
    <xf numFmtId="0" fontId="8" fillId="0" borderId="1" xfId="0" applyFont="1" applyBorder="1" applyAlignment="1" applyProtection="1">
      <alignment horizontal="center" wrapText="1"/>
      <protection hidden="1"/>
    </xf>
    <xf numFmtId="0" fontId="2" fillId="0" borderId="1" xfId="0" applyFont="1" applyBorder="1" applyAlignment="1" applyProtection="1">
      <alignment horizontal="left" vertical="top" wrapText="1"/>
      <protection hidden="1"/>
    </xf>
    <xf numFmtId="0" fontId="0" fillId="0" borderId="0" xfId="0" applyAlignment="1">
      <alignment horizontal="center"/>
    </xf>
  </cellXfs>
  <cellStyles count="2">
    <cellStyle name="Normal" xfId="0" builtinId="0"/>
    <cellStyle name="Normal 2" xfId="1" xr:uid="{84105AFD-0599-9B48-AB28-0EDDCEEA82AB}"/>
  </cellStyles>
  <dxfs count="83">
    <dxf>
      <font>
        <color rgb="FF9C0006"/>
      </font>
      <fill>
        <patternFill>
          <bgColor rgb="FFFFC7CE"/>
        </patternFill>
      </fill>
    </dxf>
    <dxf>
      <font>
        <color rgb="FF006100"/>
      </font>
      <fill>
        <patternFill>
          <bgColor rgb="FFC6EFCE"/>
        </patternFill>
      </fill>
    </dxf>
    <dxf>
      <font>
        <color theme="0"/>
      </font>
      <fill>
        <patternFill>
          <fgColor auto="1"/>
          <bgColor theme="1"/>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b val="0"/>
        <i val="0"/>
        <strike val="0"/>
        <condense val="0"/>
        <extend val="0"/>
        <outline val="0"/>
        <shadow val="0"/>
        <u val="none"/>
        <vertAlign val="baseline"/>
        <sz val="12"/>
        <color theme="1"/>
        <name val="Arial"/>
        <family val="2"/>
        <scheme val="none"/>
      </font>
      <numFmt numFmtId="0" formatCode="General"/>
      <fill>
        <patternFill patternType="none">
          <fgColor indexed="64"/>
          <bgColor auto="1"/>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164" formatCode="0000"/>
      <fill>
        <patternFill patternType="solid">
          <fgColor indexed="64"/>
          <bgColor rgb="FFC1F0C8"/>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fill>
        <patternFill patternType="solid">
          <fgColor indexed="64"/>
          <bgColor rgb="FF83E28E"/>
        </patternFill>
      </fill>
      <alignment horizontal="left" vertical="top"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rgb="FF000000"/>
        </top>
      </border>
    </dxf>
    <dxf>
      <border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2"/>
        <color rgb="FF000000"/>
        <name val="Arial"/>
        <family val="2"/>
        <scheme val="none"/>
      </font>
      <alignment horizontal="left" vertical="top" textRotation="0" wrapText="0" indent="0" justifyLastLine="0" shrinkToFit="0" readingOrder="0"/>
    </dxf>
    <dxf>
      <border outline="0">
        <bottom style="thin">
          <color rgb="FF000000"/>
        </bottom>
      </border>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0" formatCode="General"/>
      <fill>
        <patternFill patternType="solid">
          <fgColor indexed="64"/>
          <bgColor theme="6" tint="0.59999389629810485"/>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165" formatCode="0000.0"/>
      <fill>
        <patternFill patternType="solid">
          <fgColor indexed="64"/>
          <bgColor theme="6" tint="0.59999389629810485"/>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5" formatCode="0000.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numFmt numFmtId="165" formatCode="0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numFmt numFmtId="164" formatCode="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top style="thin">
          <color indexed="64"/>
        </top>
        <bottom style="thin">
          <color indexed="64"/>
        </bottom>
        <vertical/>
        <horizontal/>
      </border>
      <protection locked="1" hidden="1"/>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30" formatCode="@"/>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4" formatCode="0000"/>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protection locked="1" hidden="0"/>
    </dxf>
    <dxf>
      <border outline="0">
        <bottom style="thin">
          <color indexed="64"/>
        </bottom>
      </border>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2"/>
        <color theme="1"/>
        <name val="Arial"/>
        <family val="2"/>
        <scheme val="none"/>
      </font>
      <numFmt numFmtId="30" formatCode="@"/>
      <alignment horizontal="left" vertical="top" textRotation="0" wrapText="0" indent="0" justifyLastLine="0" shrinkToFit="0" readingOrder="0"/>
      <border diagonalUp="0" diagonalDown="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165" formatCode="0000.0"/>
      <fill>
        <patternFill patternType="solid">
          <fgColor indexed="64"/>
          <bgColor theme="6" tint="0.59999389629810485"/>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5" formatCode="0000.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5" formatCode="0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4" formatCode="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alignment horizontal="left" vertical="top" textRotation="0" indent="0" justifyLastLine="0" shrinkToFit="0" readingOrder="0"/>
      <protection locked="1" hidden="0"/>
    </dxf>
    <dxf>
      <border outline="0">
        <bottom style="thin">
          <color indexed="64"/>
        </bottom>
      </border>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006100"/>
      <color rgb="FFFFC7CE"/>
      <color rgb="FFC6EFCE"/>
      <color rgb="FFC1F0C8"/>
      <color rgb="FF83E28E"/>
      <color rgb="FFB5E6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0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'Support(Theoretical)'!$AT$2</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'Support(Theoretical)'!$AS$3:$AS$5</c:f>
              <c:strCache>
                <c:ptCount val="3"/>
                <c:pt idx="0">
                  <c:v>Practical Marking</c:v>
                </c:pt>
                <c:pt idx="1">
                  <c:v>Theoretical Marking</c:v>
                </c:pt>
                <c:pt idx="2">
                  <c:v>Applicant Submission</c:v>
                </c:pt>
              </c:strCache>
            </c:strRef>
          </c:cat>
          <c:val>
            <c:numRef>
              <c:f>'Support(Theoretical)'!$AT$3:$AT$5</c:f>
              <c:numCache>
                <c:formatCode>0</c:formatCode>
                <c:ptCount val="3"/>
                <c:pt idx="0" formatCode="General">
                  <c:v>0</c:v>
                </c:pt>
                <c:pt idx="1">
                  <c:v>0</c:v>
                </c:pt>
                <c:pt idx="2">
                  <c:v>0</c:v>
                </c:pt>
              </c:numCache>
            </c:numRef>
          </c:val>
          <c:extLst>
            <c:ext xmlns:c16="http://schemas.microsoft.com/office/drawing/2014/chart" uri="{C3380CC4-5D6E-409C-BE32-E72D297353CC}">
              <c16:uniqueId val="{00000000-E97C-0A4A-889B-9C7424B58E66}"/>
            </c:ext>
          </c:extLst>
        </c:ser>
        <c:ser>
          <c:idx val="1"/>
          <c:order val="1"/>
          <c:tx>
            <c:strRef>
              <c:f>'Support(Theoretical)'!$AU$2</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'Support(Theoretical)'!$AS$3:$AS$5</c:f>
              <c:strCache>
                <c:ptCount val="3"/>
                <c:pt idx="0">
                  <c:v>Practical Marking</c:v>
                </c:pt>
                <c:pt idx="1">
                  <c:v>Theoretical Marking</c:v>
                </c:pt>
                <c:pt idx="2">
                  <c:v>Applicant Submission</c:v>
                </c:pt>
              </c:strCache>
            </c:strRef>
          </c:cat>
          <c:val>
            <c:numRef>
              <c:f>'Support(Theoretical)'!$AU$3:$AU$5</c:f>
              <c:numCache>
                <c:formatCode>0</c:formatCode>
                <c:ptCount val="3"/>
                <c:pt idx="0">
                  <c:v>7</c:v>
                </c:pt>
                <c:pt idx="1">
                  <c:v>7</c:v>
                </c:pt>
                <c:pt idx="2">
                  <c:v>7</c:v>
                </c:pt>
              </c:numCache>
            </c:numRef>
          </c:val>
          <c:extLst>
            <c:ext xmlns:c16="http://schemas.microsoft.com/office/drawing/2014/chart" uri="{C3380CC4-5D6E-409C-BE32-E72D297353CC}">
              <c16:uniqueId val="{00000001-E97C-0A4A-889B-9C7424B58E66}"/>
            </c:ext>
          </c:extLst>
        </c:ser>
        <c:dLbls>
          <c:showLegendKey val="0"/>
          <c:showVal val="0"/>
          <c:showCatName val="0"/>
          <c:showSerName val="0"/>
          <c:showPercent val="0"/>
          <c:showBubbleSize val="0"/>
        </c:dLbls>
        <c:gapWidth val="182"/>
        <c:overlap val="100"/>
        <c:axId val="417657280"/>
        <c:axId val="418324608"/>
      </c:barChart>
      <c:catAx>
        <c:axId val="4176572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418324608"/>
        <c:crosses val="autoZero"/>
        <c:auto val="1"/>
        <c:lblAlgn val="ctr"/>
        <c:lblOffset val="100"/>
        <c:noMultiLvlLbl val="0"/>
      </c:catAx>
      <c:valAx>
        <c:axId val="418324608"/>
        <c:scaling>
          <c:orientation val="minMax"/>
          <c:max val="7"/>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417657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1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'Support(Theoretical)'!$AT$7</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'Support(Theoretical)'!$AS$8:$AS$10</c:f>
              <c:strCache>
                <c:ptCount val="3"/>
                <c:pt idx="0">
                  <c:v>Practical Marking</c:v>
                </c:pt>
                <c:pt idx="1">
                  <c:v>Theoretical Marking</c:v>
                </c:pt>
                <c:pt idx="2">
                  <c:v>Applicant Submission</c:v>
                </c:pt>
              </c:strCache>
            </c:strRef>
          </c:cat>
          <c:val>
            <c:numRef>
              <c:f>'Support(Theoretical)'!$AT$8:$AT$10</c:f>
              <c:numCache>
                <c:formatCode>0</c:formatCode>
                <c:ptCount val="3"/>
                <c:pt idx="0" formatCode="General">
                  <c:v>0</c:v>
                </c:pt>
                <c:pt idx="1">
                  <c:v>0</c:v>
                </c:pt>
                <c:pt idx="2">
                  <c:v>0</c:v>
                </c:pt>
              </c:numCache>
            </c:numRef>
          </c:val>
          <c:extLst>
            <c:ext xmlns:c16="http://schemas.microsoft.com/office/drawing/2014/chart" uri="{C3380CC4-5D6E-409C-BE32-E72D297353CC}">
              <c16:uniqueId val="{00000000-0AE9-7643-946C-440EE6DAF853}"/>
            </c:ext>
          </c:extLst>
        </c:ser>
        <c:ser>
          <c:idx val="1"/>
          <c:order val="1"/>
          <c:tx>
            <c:strRef>
              <c:f>'Support(Theoretical)'!$AU$7</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'Support(Theoretical)'!$AS$8:$AS$10</c:f>
              <c:strCache>
                <c:ptCount val="3"/>
                <c:pt idx="0">
                  <c:v>Practical Marking</c:v>
                </c:pt>
                <c:pt idx="1">
                  <c:v>Theoretical Marking</c:v>
                </c:pt>
                <c:pt idx="2">
                  <c:v>Applicant Submission</c:v>
                </c:pt>
              </c:strCache>
            </c:strRef>
          </c:cat>
          <c:val>
            <c:numRef>
              <c:f>'Support(Theoretical)'!$AU$8:$AU$10</c:f>
              <c:numCache>
                <c:formatCode>0</c:formatCode>
                <c:ptCount val="3"/>
                <c:pt idx="0">
                  <c:v>239</c:v>
                </c:pt>
                <c:pt idx="1">
                  <c:v>239</c:v>
                </c:pt>
                <c:pt idx="2">
                  <c:v>239</c:v>
                </c:pt>
              </c:numCache>
            </c:numRef>
          </c:val>
          <c:extLst>
            <c:ext xmlns:c16="http://schemas.microsoft.com/office/drawing/2014/chart" uri="{C3380CC4-5D6E-409C-BE32-E72D297353CC}">
              <c16:uniqueId val="{00000001-0AE9-7643-946C-440EE6DAF853}"/>
            </c:ext>
          </c:extLst>
        </c:ser>
        <c:dLbls>
          <c:showLegendKey val="0"/>
          <c:showVal val="0"/>
          <c:showCatName val="0"/>
          <c:showSerName val="0"/>
          <c:showPercent val="0"/>
          <c:showBubbleSize val="0"/>
        </c:dLbls>
        <c:gapWidth val="182"/>
        <c:overlap val="100"/>
        <c:axId val="315467136"/>
        <c:axId val="262212751"/>
      </c:barChart>
      <c:catAx>
        <c:axId val="31546713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262212751"/>
        <c:crosses val="autoZero"/>
        <c:auto val="1"/>
        <c:lblAlgn val="ctr"/>
        <c:lblOffset val="100"/>
        <c:noMultiLvlLbl val="0"/>
      </c:catAx>
      <c:valAx>
        <c:axId val="262212751"/>
        <c:scaling>
          <c:orientation val="minMax"/>
          <c:max val="239"/>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315467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2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'Support(Theoretical)'!$AT$12</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'Support(Theoretical)'!$AS$13:$AS$15</c:f>
              <c:strCache>
                <c:ptCount val="3"/>
                <c:pt idx="0">
                  <c:v>Practical Marking</c:v>
                </c:pt>
                <c:pt idx="1">
                  <c:v>Theoretical Marking</c:v>
                </c:pt>
                <c:pt idx="2">
                  <c:v>Applicant Submission</c:v>
                </c:pt>
              </c:strCache>
            </c:strRef>
          </c:cat>
          <c:val>
            <c:numRef>
              <c:f>'Support(Theoretical)'!$AT$13:$AT$15</c:f>
              <c:numCache>
                <c:formatCode>0</c:formatCode>
                <c:ptCount val="3"/>
                <c:pt idx="0" formatCode="General">
                  <c:v>0</c:v>
                </c:pt>
                <c:pt idx="1">
                  <c:v>0</c:v>
                </c:pt>
                <c:pt idx="2">
                  <c:v>0</c:v>
                </c:pt>
              </c:numCache>
            </c:numRef>
          </c:val>
          <c:extLst>
            <c:ext xmlns:c16="http://schemas.microsoft.com/office/drawing/2014/chart" uri="{C3380CC4-5D6E-409C-BE32-E72D297353CC}">
              <c16:uniqueId val="{00000000-B890-1B42-913A-9EBDB7787C0D}"/>
            </c:ext>
          </c:extLst>
        </c:ser>
        <c:ser>
          <c:idx val="1"/>
          <c:order val="1"/>
          <c:tx>
            <c:strRef>
              <c:f>'Support(Theoretical)'!$AU$12</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'Support(Theoretical)'!$AS$13:$AS$15</c:f>
              <c:strCache>
                <c:ptCount val="3"/>
                <c:pt idx="0">
                  <c:v>Practical Marking</c:v>
                </c:pt>
                <c:pt idx="1">
                  <c:v>Theoretical Marking</c:v>
                </c:pt>
                <c:pt idx="2">
                  <c:v>Applicant Submission</c:v>
                </c:pt>
              </c:strCache>
            </c:strRef>
          </c:cat>
          <c:val>
            <c:numRef>
              <c:f>'Support(Theoretical)'!$AU$13:$AU$15</c:f>
              <c:numCache>
                <c:formatCode>0</c:formatCode>
                <c:ptCount val="3"/>
                <c:pt idx="0">
                  <c:v>333</c:v>
                </c:pt>
                <c:pt idx="1">
                  <c:v>333</c:v>
                </c:pt>
                <c:pt idx="2">
                  <c:v>333</c:v>
                </c:pt>
              </c:numCache>
            </c:numRef>
          </c:val>
          <c:extLst>
            <c:ext xmlns:c16="http://schemas.microsoft.com/office/drawing/2014/chart" uri="{C3380CC4-5D6E-409C-BE32-E72D297353CC}">
              <c16:uniqueId val="{00000001-B890-1B42-913A-9EBDB7787C0D}"/>
            </c:ext>
          </c:extLst>
        </c:ser>
        <c:dLbls>
          <c:showLegendKey val="0"/>
          <c:showVal val="0"/>
          <c:showCatName val="0"/>
          <c:showSerName val="0"/>
          <c:showPercent val="0"/>
          <c:showBubbleSize val="0"/>
        </c:dLbls>
        <c:gapWidth val="182"/>
        <c:overlap val="100"/>
        <c:axId val="260294943"/>
        <c:axId val="301508016"/>
      </c:barChart>
      <c:catAx>
        <c:axId val="26029494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301508016"/>
        <c:crosses val="autoZero"/>
        <c:auto val="1"/>
        <c:lblAlgn val="ctr"/>
        <c:lblOffset val="100"/>
        <c:noMultiLvlLbl val="0"/>
      </c:catAx>
      <c:valAx>
        <c:axId val="301508016"/>
        <c:scaling>
          <c:orientation val="minMax"/>
          <c:max val="333"/>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26029494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3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'Support(Theoretical)'!$AT$17</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'Support(Theoretical)'!$AS$18:$AS$20</c:f>
              <c:strCache>
                <c:ptCount val="3"/>
                <c:pt idx="0">
                  <c:v>Practical Marking</c:v>
                </c:pt>
                <c:pt idx="1">
                  <c:v>Theoretical Marking</c:v>
                </c:pt>
                <c:pt idx="2">
                  <c:v>Applicant Submission</c:v>
                </c:pt>
              </c:strCache>
            </c:strRef>
          </c:cat>
          <c:val>
            <c:numRef>
              <c:f>'Support(Theoretical)'!$AT$18:$AT$20</c:f>
              <c:numCache>
                <c:formatCode>0</c:formatCode>
                <c:ptCount val="3"/>
                <c:pt idx="0" formatCode="General">
                  <c:v>0</c:v>
                </c:pt>
                <c:pt idx="1">
                  <c:v>0</c:v>
                </c:pt>
                <c:pt idx="2">
                  <c:v>0</c:v>
                </c:pt>
              </c:numCache>
            </c:numRef>
          </c:val>
          <c:extLst>
            <c:ext xmlns:c16="http://schemas.microsoft.com/office/drawing/2014/chart" uri="{C3380CC4-5D6E-409C-BE32-E72D297353CC}">
              <c16:uniqueId val="{00000000-5D88-8A41-BC1A-8350C6526FCB}"/>
            </c:ext>
          </c:extLst>
        </c:ser>
        <c:ser>
          <c:idx val="1"/>
          <c:order val="1"/>
          <c:tx>
            <c:strRef>
              <c:f>'Support(Theoretical)'!$AU$17</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'Support(Theoretical)'!$AS$18:$AS$20</c:f>
              <c:strCache>
                <c:ptCount val="3"/>
                <c:pt idx="0">
                  <c:v>Practical Marking</c:v>
                </c:pt>
                <c:pt idx="1">
                  <c:v>Theoretical Marking</c:v>
                </c:pt>
                <c:pt idx="2">
                  <c:v>Applicant Submission</c:v>
                </c:pt>
              </c:strCache>
            </c:strRef>
          </c:cat>
          <c:val>
            <c:numRef>
              <c:f>'Support(Theoretical)'!$AU$18:$AU$20</c:f>
              <c:numCache>
                <c:formatCode>0</c:formatCode>
                <c:ptCount val="3"/>
                <c:pt idx="0">
                  <c:v>344</c:v>
                </c:pt>
                <c:pt idx="1">
                  <c:v>344</c:v>
                </c:pt>
                <c:pt idx="2">
                  <c:v>344</c:v>
                </c:pt>
              </c:numCache>
            </c:numRef>
          </c:val>
          <c:extLst>
            <c:ext xmlns:c16="http://schemas.microsoft.com/office/drawing/2014/chart" uri="{C3380CC4-5D6E-409C-BE32-E72D297353CC}">
              <c16:uniqueId val="{00000001-5D88-8A41-BC1A-8350C6526FCB}"/>
            </c:ext>
          </c:extLst>
        </c:ser>
        <c:dLbls>
          <c:showLegendKey val="0"/>
          <c:showVal val="0"/>
          <c:showCatName val="0"/>
          <c:showSerName val="0"/>
          <c:showPercent val="0"/>
          <c:showBubbleSize val="0"/>
        </c:dLbls>
        <c:gapWidth val="182"/>
        <c:overlap val="100"/>
        <c:axId val="502798543"/>
        <c:axId val="503262847"/>
      </c:barChart>
      <c:catAx>
        <c:axId val="50279854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503262847"/>
        <c:crosses val="autoZero"/>
        <c:auto val="1"/>
        <c:lblAlgn val="ctr"/>
        <c:lblOffset val="100"/>
        <c:noMultiLvlLbl val="0"/>
      </c:catAx>
      <c:valAx>
        <c:axId val="503262847"/>
        <c:scaling>
          <c:orientation val="minMax"/>
          <c:max val="344"/>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50279854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r>
              <a:rPr lang="en-GB" baseline="0">
                <a:solidFill>
                  <a:schemeClr val="tx1"/>
                </a:solidFill>
              </a:rPr>
              <a:t>Control Comments Progress Level 0</a:t>
            </a:r>
          </a:p>
        </c:rich>
      </c:tx>
      <c:overlay val="0"/>
      <c:spPr>
        <a:noFill/>
        <a:ln>
          <a:noFill/>
        </a:ln>
        <a:effectLst/>
      </c:spPr>
      <c:txPr>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'Support(Theoretical)'!$AX$2</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'Support(Theoretical)'!$AW$3:$AW$4</c:f>
              <c:strCache>
                <c:ptCount val="2"/>
                <c:pt idx="0">
                  <c:v>Practical</c:v>
                </c:pt>
                <c:pt idx="1">
                  <c:v>Theoretical</c:v>
                </c:pt>
              </c:strCache>
            </c:strRef>
          </c:cat>
          <c:val>
            <c:numRef>
              <c:f>'Support(Theoretical)'!$AX$3:$AX$4</c:f>
              <c:numCache>
                <c:formatCode>General</c:formatCode>
                <c:ptCount val="2"/>
                <c:pt idx="0">
                  <c:v>0</c:v>
                </c:pt>
                <c:pt idx="1">
                  <c:v>0</c:v>
                </c:pt>
              </c:numCache>
            </c:numRef>
          </c:val>
          <c:extLst>
            <c:ext xmlns:c16="http://schemas.microsoft.com/office/drawing/2014/chart" uri="{C3380CC4-5D6E-409C-BE32-E72D297353CC}">
              <c16:uniqueId val="{00000000-7D32-5B46-8509-7BAC4651D76E}"/>
            </c:ext>
          </c:extLst>
        </c:ser>
        <c:ser>
          <c:idx val="1"/>
          <c:order val="1"/>
          <c:tx>
            <c:strRef>
              <c:f>'Support(Theoretical)'!$AY$2</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'Support(Theoretical)'!$AW$3:$AW$4</c:f>
              <c:strCache>
                <c:ptCount val="2"/>
                <c:pt idx="0">
                  <c:v>Practical</c:v>
                </c:pt>
                <c:pt idx="1">
                  <c:v>Theoretical</c:v>
                </c:pt>
              </c:strCache>
            </c:strRef>
          </c:cat>
          <c:val>
            <c:numRef>
              <c:f>'Support(Theoretical)'!$AY$3:$AY$4</c:f>
              <c:numCache>
                <c:formatCode>General</c:formatCode>
                <c:ptCount val="2"/>
                <c:pt idx="0">
                  <c:v>3</c:v>
                </c:pt>
                <c:pt idx="1">
                  <c:v>3</c:v>
                </c:pt>
              </c:numCache>
            </c:numRef>
          </c:val>
          <c:extLst>
            <c:ext xmlns:c16="http://schemas.microsoft.com/office/drawing/2014/chart" uri="{C3380CC4-5D6E-409C-BE32-E72D297353CC}">
              <c16:uniqueId val="{00000001-7D32-5B46-8509-7BAC4651D76E}"/>
            </c:ext>
          </c:extLst>
        </c:ser>
        <c:dLbls>
          <c:showLegendKey val="0"/>
          <c:showVal val="0"/>
          <c:showCatName val="0"/>
          <c:showSerName val="0"/>
          <c:showPercent val="0"/>
          <c:showBubbleSize val="0"/>
        </c:dLbls>
        <c:gapWidth val="150"/>
        <c:overlap val="100"/>
        <c:axId val="1747954559"/>
        <c:axId val="1747956271"/>
      </c:barChart>
      <c:catAx>
        <c:axId val="174795455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47956271"/>
        <c:crosses val="autoZero"/>
        <c:auto val="1"/>
        <c:lblAlgn val="ctr"/>
        <c:lblOffset val="100"/>
        <c:noMultiLvlLbl val="0"/>
      </c:catAx>
      <c:valAx>
        <c:axId val="1747956271"/>
        <c:scaling>
          <c:orientation val="minMax"/>
          <c:max val="3"/>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747954559"/>
        <c:crosses val="autoZero"/>
        <c:crossBetween val="between"/>
        <c:majorUnit val="1"/>
        <c:min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Control Comments Progress Level 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'Support(Theoretical)'!$AX$6</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'Support(Theoretical)'!$AW$7:$AW$8</c:f>
              <c:strCache>
                <c:ptCount val="2"/>
                <c:pt idx="0">
                  <c:v>Practical</c:v>
                </c:pt>
                <c:pt idx="1">
                  <c:v>Theoretical</c:v>
                </c:pt>
              </c:strCache>
            </c:strRef>
          </c:cat>
          <c:val>
            <c:numRef>
              <c:f>'Support(Theoretical)'!$AX$7:$AX$8</c:f>
              <c:numCache>
                <c:formatCode>General</c:formatCode>
                <c:ptCount val="2"/>
                <c:pt idx="0">
                  <c:v>0</c:v>
                </c:pt>
                <c:pt idx="1">
                  <c:v>0</c:v>
                </c:pt>
              </c:numCache>
            </c:numRef>
          </c:val>
          <c:extLst>
            <c:ext xmlns:c16="http://schemas.microsoft.com/office/drawing/2014/chart" uri="{C3380CC4-5D6E-409C-BE32-E72D297353CC}">
              <c16:uniqueId val="{00000000-105E-9B4E-B14A-2D093CF3A7D8}"/>
            </c:ext>
          </c:extLst>
        </c:ser>
        <c:ser>
          <c:idx val="1"/>
          <c:order val="1"/>
          <c:tx>
            <c:strRef>
              <c:f>'Support(Theoretical)'!$AY$6</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'Support(Theoretical)'!$AW$7:$AW$8</c:f>
              <c:strCache>
                <c:ptCount val="2"/>
                <c:pt idx="0">
                  <c:v>Practical</c:v>
                </c:pt>
                <c:pt idx="1">
                  <c:v>Theoretical</c:v>
                </c:pt>
              </c:strCache>
            </c:strRef>
          </c:cat>
          <c:val>
            <c:numRef>
              <c:f>'Support(Theoretical)'!$AY$7:$AY$8</c:f>
              <c:numCache>
                <c:formatCode>General</c:formatCode>
                <c:ptCount val="2"/>
                <c:pt idx="0">
                  <c:v>101</c:v>
                </c:pt>
                <c:pt idx="1">
                  <c:v>101</c:v>
                </c:pt>
              </c:numCache>
            </c:numRef>
          </c:val>
          <c:extLst>
            <c:ext xmlns:c16="http://schemas.microsoft.com/office/drawing/2014/chart" uri="{C3380CC4-5D6E-409C-BE32-E72D297353CC}">
              <c16:uniqueId val="{00000001-105E-9B4E-B14A-2D093CF3A7D8}"/>
            </c:ext>
          </c:extLst>
        </c:ser>
        <c:dLbls>
          <c:showLegendKey val="0"/>
          <c:showVal val="0"/>
          <c:showCatName val="0"/>
          <c:showSerName val="0"/>
          <c:showPercent val="0"/>
          <c:showBubbleSize val="0"/>
        </c:dLbls>
        <c:gapWidth val="150"/>
        <c:overlap val="100"/>
        <c:axId val="1751476127"/>
        <c:axId val="1752128639"/>
      </c:barChart>
      <c:catAx>
        <c:axId val="1751476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52128639"/>
        <c:crosses val="autoZero"/>
        <c:auto val="1"/>
        <c:lblAlgn val="ctr"/>
        <c:lblOffset val="100"/>
        <c:noMultiLvlLbl val="0"/>
      </c:catAx>
      <c:valAx>
        <c:axId val="1752128639"/>
        <c:scaling>
          <c:orientation val="minMax"/>
          <c:max val="101"/>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7514761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Control Comments Progress Level 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'Support(Theoretical)'!$AX$10</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'Support(Theoretical)'!$AW$11:$AW$12</c:f>
              <c:strCache>
                <c:ptCount val="2"/>
                <c:pt idx="0">
                  <c:v>Practical</c:v>
                </c:pt>
                <c:pt idx="1">
                  <c:v>Theoretical</c:v>
                </c:pt>
              </c:strCache>
            </c:strRef>
          </c:cat>
          <c:val>
            <c:numRef>
              <c:f>'Support(Theoretical)'!$AX$11:$AX$12</c:f>
              <c:numCache>
                <c:formatCode>General</c:formatCode>
                <c:ptCount val="2"/>
                <c:pt idx="0">
                  <c:v>0</c:v>
                </c:pt>
                <c:pt idx="1">
                  <c:v>0</c:v>
                </c:pt>
              </c:numCache>
            </c:numRef>
          </c:val>
          <c:extLst>
            <c:ext xmlns:c16="http://schemas.microsoft.com/office/drawing/2014/chart" uri="{C3380CC4-5D6E-409C-BE32-E72D297353CC}">
              <c16:uniqueId val="{00000000-7CC8-BF40-B2E6-D54D6ACA49EE}"/>
            </c:ext>
          </c:extLst>
        </c:ser>
        <c:ser>
          <c:idx val="1"/>
          <c:order val="1"/>
          <c:tx>
            <c:strRef>
              <c:f>'Support(Theoretical)'!$AY$10</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'Support(Theoretical)'!$AW$11:$AW$12</c:f>
              <c:strCache>
                <c:ptCount val="2"/>
                <c:pt idx="0">
                  <c:v>Practical</c:v>
                </c:pt>
                <c:pt idx="1">
                  <c:v>Theoretical</c:v>
                </c:pt>
              </c:strCache>
            </c:strRef>
          </c:cat>
          <c:val>
            <c:numRef>
              <c:f>'Support(Theoretical)'!$AY$11:$AY$12</c:f>
              <c:numCache>
                <c:formatCode>General</c:formatCode>
                <c:ptCount val="2"/>
                <c:pt idx="0">
                  <c:v>139</c:v>
                </c:pt>
                <c:pt idx="1">
                  <c:v>139</c:v>
                </c:pt>
              </c:numCache>
            </c:numRef>
          </c:val>
          <c:extLst>
            <c:ext xmlns:c16="http://schemas.microsoft.com/office/drawing/2014/chart" uri="{C3380CC4-5D6E-409C-BE32-E72D297353CC}">
              <c16:uniqueId val="{00000001-7CC8-BF40-B2E6-D54D6ACA49EE}"/>
            </c:ext>
          </c:extLst>
        </c:ser>
        <c:dLbls>
          <c:showLegendKey val="0"/>
          <c:showVal val="0"/>
          <c:showCatName val="0"/>
          <c:showSerName val="0"/>
          <c:showPercent val="0"/>
          <c:showBubbleSize val="0"/>
        </c:dLbls>
        <c:gapWidth val="150"/>
        <c:overlap val="100"/>
        <c:axId val="1504999968"/>
        <c:axId val="1722503167"/>
      </c:barChart>
      <c:catAx>
        <c:axId val="150499996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22503167"/>
        <c:crosses val="autoZero"/>
        <c:auto val="1"/>
        <c:lblAlgn val="ctr"/>
        <c:lblOffset val="100"/>
        <c:noMultiLvlLbl val="0"/>
      </c:catAx>
      <c:valAx>
        <c:axId val="1722503167"/>
        <c:scaling>
          <c:orientation val="minMax"/>
          <c:max val="139"/>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5049999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Control Comments Progress Level 3</a:t>
            </a:r>
          </a:p>
        </c:rich>
      </c:tx>
      <c:overlay val="0"/>
      <c:spPr>
        <a:noFill/>
        <a:ln>
          <a:noFill/>
        </a:ln>
        <a:effectLst/>
      </c:spPr>
      <c:txPr>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'Support(Theoretical)'!$AX$14</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'Support(Theoretical)'!$AW$15:$AW$16</c:f>
              <c:strCache>
                <c:ptCount val="2"/>
                <c:pt idx="0">
                  <c:v>Practical</c:v>
                </c:pt>
                <c:pt idx="1">
                  <c:v>Theoretical</c:v>
                </c:pt>
              </c:strCache>
            </c:strRef>
          </c:cat>
          <c:val>
            <c:numRef>
              <c:f>'Support(Theoretical)'!$AX$15:$AX$16</c:f>
              <c:numCache>
                <c:formatCode>General</c:formatCode>
                <c:ptCount val="2"/>
                <c:pt idx="0">
                  <c:v>0</c:v>
                </c:pt>
                <c:pt idx="1">
                  <c:v>0</c:v>
                </c:pt>
              </c:numCache>
            </c:numRef>
          </c:val>
          <c:extLst>
            <c:ext xmlns:c16="http://schemas.microsoft.com/office/drawing/2014/chart" uri="{C3380CC4-5D6E-409C-BE32-E72D297353CC}">
              <c16:uniqueId val="{00000000-5AF6-7D47-82F4-D014213F7CCD}"/>
            </c:ext>
          </c:extLst>
        </c:ser>
        <c:ser>
          <c:idx val="1"/>
          <c:order val="1"/>
          <c:tx>
            <c:strRef>
              <c:f>'Support(Theoretical)'!$AY$14</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'Support(Theoretical)'!$AW$15:$AW$16</c:f>
              <c:strCache>
                <c:ptCount val="2"/>
                <c:pt idx="0">
                  <c:v>Practical</c:v>
                </c:pt>
                <c:pt idx="1">
                  <c:v>Theoretical</c:v>
                </c:pt>
              </c:strCache>
            </c:strRef>
          </c:cat>
          <c:val>
            <c:numRef>
              <c:f>'Support(Theoretical)'!$AY$15:$AY$16</c:f>
              <c:numCache>
                <c:formatCode>General</c:formatCode>
                <c:ptCount val="2"/>
                <c:pt idx="0">
                  <c:v>144</c:v>
                </c:pt>
                <c:pt idx="1">
                  <c:v>144</c:v>
                </c:pt>
              </c:numCache>
            </c:numRef>
          </c:val>
          <c:extLst>
            <c:ext xmlns:c16="http://schemas.microsoft.com/office/drawing/2014/chart" uri="{C3380CC4-5D6E-409C-BE32-E72D297353CC}">
              <c16:uniqueId val="{00000001-5AF6-7D47-82F4-D014213F7CCD}"/>
            </c:ext>
          </c:extLst>
        </c:ser>
        <c:dLbls>
          <c:showLegendKey val="0"/>
          <c:showVal val="0"/>
          <c:showCatName val="0"/>
          <c:showSerName val="0"/>
          <c:showPercent val="0"/>
          <c:showBubbleSize val="0"/>
        </c:dLbls>
        <c:gapWidth val="150"/>
        <c:overlap val="100"/>
        <c:axId val="1722425215"/>
        <c:axId val="1723060879"/>
      </c:barChart>
      <c:catAx>
        <c:axId val="17224252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23060879"/>
        <c:crosses val="autoZero"/>
        <c:auto val="1"/>
        <c:lblAlgn val="ctr"/>
        <c:lblOffset val="100"/>
        <c:noMultiLvlLbl val="0"/>
      </c:catAx>
      <c:valAx>
        <c:axId val="1723060879"/>
        <c:scaling>
          <c:orientation val="minMax"/>
          <c:max val="144"/>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72242521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15</xdr:col>
      <xdr:colOff>495300</xdr:colOff>
      <xdr:row>1</xdr:row>
      <xdr:rowOff>114300</xdr:rowOff>
    </xdr:from>
    <xdr:to>
      <xdr:col>18</xdr:col>
      <xdr:colOff>355600</xdr:colOff>
      <xdr:row>4</xdr:row>
      <xdr:rowOff>114300</xdr:rowOff>
    </xdr:to>
    <xdr:pic>
      <xdr:nvPicPr>
        <xdr:cNvPr id="3" name="Picture 2" descr="A blue letters on a black background&#10;&#10;AI-generated content may be incorrect.">
          <a:extLst>
            <a:ext uri="{FF2B5EF4-FFF2-40B4-BE49-F238E27FC236}">
              <a16:creationId xmlns:a16="http://schemas.microsoft.com/office/drawing/2014/main" id="{E5D61788-EC03-FC41-9F96-F82B2FF90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77800" y="533400"/>
          <a:ext cx="23368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3</xdr:row>
      <xdr:rowOff>190500</xdr:rowOff>
    </xdr:from>
    <xdr:to>
      <xdr:col>10</xdr:col>
      <xdr:colOff>0</xdr:colOff>
      <xdr:row>16</xdr:row>
      <xdr:rowOff>200660</xdr:rowOff>
    </xdr:to>
    <xdr:graphicFrame macro="">
      <xdr:nvGraphicFramePr>
        <xdr:cNvPr id="2" name="Chart 1">
          <a:extLst>
            <a:ext uri="{FF2B5EF4-FFF2-40B4-BE49-F238E27FC236}">
              <a16:creationId xmlns:a16="http://schemas.microsoft.com/office/drawing/2014/main" id="{F7DB1FBC-CA82-C04D-8BC7-4996ACC79A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18</xdr:row>
      <xdr:rowOff>0</xdr:rowOff>
    </xdr:from>
    <xdr:to>
      <xdr:col>10</xdr:col>
      <xdr:colOff>0</xdr:colOff>
      <xdr:row>31</xdr:row>
      <xdr:rowOff>0</xdr:rowOff>
    </xdr:to>
    <xdr:graphicFrame macro="">
      <xdr:nvGraphicFramePr>
        <xdr:cNvPr id="3" name="Chart 2">
          <a:extLst>
            <a:ext uri="{FF2B5EF4-FFF2-40B4-BE49-F238E27FC236}">
              <a16:creationId xmlns:a16="http://schemas.microsoft.com/office/drawing/2014/main" id="{3EED35E0-41EA-4D44-9681-BB1092EA47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0</xdr:colOff>
      <xdr:row>32</xdr:row>
      <xdr:rowOff>0</xdr:rowOff>
    </xdr:from>
    <xdr:to>
      <xdr:col>10</xdr:col>
      <xdr:colOff>0</xdr:colOff>
      <xdr:row>45</xdr:row>
      <xdr:rowOff>0</xdr:rowOff>
    </xdr:to>
    <xdr:graphicFrame macro="">
      <xdr:nvGraphicFramePr>
        <xdr:cNvPr id="4" name="Chart 3">
          <a:extLst>
            <a:ext uri="{FF2B5EF4-FFF2-40B4-BE49-F238E27FC236}">
              <a16:creationId xmlns:a16="http://schemas.microsoft.com/office/drawing/2014/main" id="{80434FDC-C81F-8845-AE3F-D1662C8047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46</xdr:row>
      <xdr:rowOff>0</xdr:rowOff>
    </xdr:from>
    <xdr:to>
      <xdr:col>10</xdr:col>
      <xdr:colOff>0</xdr:colOff>
      <xdr:row>59</xdr:row>
      <xdr:rowOff>0</xdr:rowOff>
    </xdr:to>
    <xdr:graphicFrame macro="">
      <xdr:nvGraphicFramePr>
        <xdr:cNvPr id="5" name="Chart 4">
          <a:extLst>
            <a:ext uri="{FF2B5EF4-FFF2-40B4-BE49-F238E27FC236}">
              <a16:creationId xmlns:a16="http://schemas.microsoft.com/office/drawing/2014/main" id="{9F24A1C5-84A0-BD4E-82C2-7DDB20370A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11</xdr:col>
      <xdr:colOff>0</xdr:colOff>
      <xdr:row>3</xdr:row>
      <xdr:rowOff>190500</xdr:rowOff>
    </xdr:from>
    <xdr:to>
      <xdr:col>16</xdr:col>
      <xdr:colOff>39624</xdr:colOff>
      <xdr:row>16</xdr:row>
      <xdr:rowOff>200660</xdr:rowOff>
    </xdr:to>
    <xdr:graphicFrame macro="">
      <xdr:nvGraphicFramePr>
        <xdr:cNvPr id="7" name="Chart 6">
          <a:extLst>
            <a:ext uri="{FF2B5EF4-FFF2-40B4-BE49-F238E27FC236}">
              <a16:creationId xmlns:a16="http://schemas.microsoft.com/office/drawing/2014/main" id="{EEC2D14B-2B86-8945-8648-1CBC582AA3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215900</xdr:colOff>
      <xdr:row>18</xdr:row>
      <xdr:rowOff>0</xdr:rowOff>
    </xdr:from>
    <xdr:to>
      <xdr:col>16</xdr:col>
      <xdr:colOff>26924</xdr:colOff>
      <xdr:row>31</xdr:row>
      <xdr:rowOff>10160</xdr:rowOff>
    </xdr:to>
    <xdr:graphicFrame macro="">
      <xdr:nvGraphicFramePr>
        <xdr:cNvPr id="8" name="Chart 7">
          <a:extLst>
            <a:ext uri="{FF2B5EF4-FFF2-40B4-BE49-F238E27FC236}">
              <a16:creationId xmlns:a16="http://schemas.microsoft.com/office/drawing/2014/main" id="{78CFC83F-F630-1C48-8E13-E8571F9011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10</xdr:col>
      <xdr:colOff>215900</xdr:colOff>
      <xdr:row>32</xdr:row>
      <xdr:rowOff>0</xdr:rowOff>
    </xdr:from>
    <xdr:to>
      <xdr:col>16</xdr:col>
      <xdr:colOff>26924</xdr:colOff>
      <xdr:row>45</xdr:row>
      <xdr:rowOff>10160</xdr:rowOff>
    </xdr:to>
    <xdr:graphicFrame macro="">
      <xdr:nvGraphicFramePr>
        <xdr:cNvPr id="9" name="Chart 8">
          <a:extLst>
            <a:ext uri="{FF2B5EF4-FFF2-40B4-BE49-F238E27FC236}">
              <a16:creationId xmlns:a16="http://schemas.microsoft.com/office/drawing/2014/main" id="{92406872-F907-F849-9E43-11123BB74F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10</xdr:col>
      <xdr:colOff>215900</xdr:colOff>
      <xdr:row>46</xdr:row>
      <xdr:rowOff>0</xdr:rowOff>
    </xdr:from>
    <xdr:to>
      <xdr:col>16</xdr:col>
      <xdr:colOff>26924</xdr:colOff>
      <xdr:row>59</xdr:row>
      <xdr:rowOff>0</xdr:rowOff>
    </xdr:to>
    <xdr:graphicFrame macro="">
      <xdr:nvGraphicFramePr>
        <xdr:cNvPr id="10" name="Chart 9">
          <a:extLst>
            <a:ext uri="{FF2B5EF4-FFF2-40B4-BE49-F238E27FC236}">
              <a16:creationId xmlns:a16="http://schemas.microsoft.com/office/drawing/2014/main" id="{90511165-CD37-6B4E-9093-63541B64BD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87723540-4C95-D946-AA71-614148EA6B2D}" name="Table10" displayName="Table10" ref="A2:N357" totalsRowShown="0" headerRowDxfId="82" dataDxfId="80" headerRowBorderDxfId="81" tableBorderDxfId="79" totalsRowBorderDxfId="78">
  <autoFilter ref="A2:N357" xr:uid="{87723540-4C95-D946-AA71-614148EA6B2D}">
    <filterColumn colId="1">
      <filters>
        <filter val="1"/>
      </filters>
    </filterColumn>
  </autoFilter>
  <tableColumns count="14">
    <tableColumn id="3" xr3:uid="{14170DFB-33A9-3849-92FD-0F3899900208}" name="Objective" dataDxfId="77"/>
    <tableColumn id="4" xr3:uid="{88CEC692-5D22-3A4F-A51D-FBF75731F751}" name="L0" dataDxfId="76"/>
    <tableColumn id="5" xr3:uid="{BC979445-A7BC-F84F-B178-ED24E91B9CA4}" name="L1" dataDxfId="75"/>
    <tableColumn id="6" xr3:uid="{37EAFBFC-3028-EA48-AA14-9FFF17769C75}" name="L2" dataDxfId="74"/>
    <tableColumn id="7" xr3:uid="{55390256-4988-6245-A1D5-A9FCBF03C59D}" name="L3" dataDxfId="73"/>
    <tableColumn id="8" xr3:uid="{5E606302-AD4D-1F4B-A6D2-EA32CD32960C}" name="Control" dataDxfId="72"/>
    <tableColumn id="9" xr3:uid="{08028A93-91D3-C440-AA4C-9909B71716DA}" name="IASME QID" dataDxfId="71"/>
    <tableColumn id="10" xr3:uid="{52B8DC21-E75F-C245-9205-D9A7E1A903CF}" name="Important note to Applicant and Assessor (autofail questions)" dataDxfId="70"/>
    <tableColumn id="11" xr3:uid="{EC26ECF5-E9B7-364C-AC1E-81694194C8B6}" name="Question" dataDxfId="69"/>
    <tableColumn id="16" xr3:uid="{72DD0F59-B3BF-8A4B-88DD-C9D2CEDC50D4}" name="Prescribed answer(s) from Applicant Guide" dataDxfId="68"/>
    <tableColumn id="15" xr3:uid="{B8AD4833-B526-5845-857E-5FD29EAFC733}" name="Context for Answer - Explain how your organisation meets the question/control" dataDxfId="67"/>
    <tableColumn id="12" xr3:uid="{B952177E-639C-3C41-90E6-6C16EBDA7678}" name="Assessor Marking Question" dataDxfId="66"/>
    <tableColumn id="13" xr3:uid="{C0ACEB82-6696-354F-8A73-6DDE04781434}" name="Evidence seen" dataDxfId="65"/>
    <tableColumn id="14" xr3:uid="{E74D37F2-2D95-4B46-B7C7-E526DB77113D}" name="Question Comment" dataDxfId="64"/>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C73E1338-880B-804F-97C5-6FDD2AA95902}" name="Table11" displayName="Table11" ref="P2:X150" totalsRowShown="0" headerRowDxfId="63" dataDxfId="61" headerRowBorderDxfId="62" tableBorderDxfId="60" totalsRowBorderDxfId="59">
  <autoFilter ref="P2:X150" xr:uid="{C73E1338-880B-804F-97C5-6FDD2AA95902}"/>
  <tableColumns count="9">
    <tableColumn id="1" xr3:uid="{CABDFDED-19EA-2342-B062-441123DDBC78}" name="Objective" dataDxfId="58"/>
    <tableColumn id="2" xr3:uid="{85FD39B3-4F31-4E44-841F-656452A20E06}" name="Control" dataDxfId="57"/>
    <tableColumn id="3" xr3:uid="{B4DD1DF5-B871-E84D-BB8B-35D917C73FAF}" name="N/A?" dataDxfId="56"/>
    <tableColumn id="4" xr3:uid="{7BB51F94-7C90-0443-86A6-672AD67FE2EC}" name="Assessor Judgement_x000a_ -1 or +1" dataDxfId="55"/>
    <tableColumn id="9" xr3:uid="{3C9206E2-0EE8-6648-9FE3-4948981A3CFA}" name="Control Comment" dataDxfId="54"/>
    <tableColumn id="5" xr3:uid="{35E56E26-A8EE-EB4B-9103-FFB5F0C00711}" name="Control Outcome Level 0" dataDxfId="53">
      <calculatedColumnFormula>VLOOKUP(Table11[[#This Row],[Control]],'Support(Theoretical)'!$R:$AD,10,FALSE)</calculatedColumnFormula>
    </tableColumn>
    <tableColumn id="6" xr3:uid="{70D3F216-4BC2-A041-8F73-0B41F9AAC015}" name="Control Outcome Level 1" dataDxfId="52">
      <calculatedColumnFormula>VLOOKUP(Table11[[#This Row],[Control]],'Support(Theoretical)'!$R:$AD,11,FALSE)</calculatedColumnFormula>
    </tableColumn>
    <tableColumn id="7" xr3:uid="{5CDD763D-1BEE-124E-BBD5-3FDC74E11AD8}" name="Control Outcome Level 2" dataDxfId="51">
      <calculatedColumnFormula>VLOOKUP(Table11[[#This Row],[Control]],'Support(Theoretical)'!$R:$AD,12,FALSE)</calculatedColumnFormula>
    </tableColumn>
    <tableColumn id="8" xr3:uid="{1D6AB663-518C-BB46-9DE0-0925E8C1E2B7}" name="Control Outcome Level 3" dataDxfId="50">
      <calculatedColumnFormula>VLOOKUP(Table11[[#This Row],[Control]],'Support(Theoretical)'!$R:$AD,13,FALSE)</calculatedColumnFormula>
    </tableColumn>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88AA066-4618-0E4C-A26D-8A300ABA2896}" name="Table103" displayName="Table103" ref="A2:M357" totalsRowShown="0" headerRowDxfId="49" headerRowBorderDxfId="48" tableBorderDxfId="47" totalsRowBorderDxfId="46">
  <autoFilter ref="A2:M357" xr:uid="{87723540-4C95-D946-AA71-614148EA6B2D}"/>
  <tableColumns count="13">
    <tableColumn id="3" xr3:uid="{B77C3276-4645-1548-8ECF-A95380026D58}" name="Objective" dataDxfId="45"/>
    <tableColumn id="4" xr3:uid="{77F5AEF7-EF12-F44C-AF8A-B12959FF83ED}" name="L0" dataDxfId="44"/>
    <tableColumn id="5" xr3:uid="{C2B2FA9D-AC2A-FA4C-B167-AD5946E9270D}" name="L1" dataDxfId="43"/>
    <tableColumn id="6" xr3:uid="{D5D9E591-2313-834B-87CA-461475F0D085}" name="L2" dataDxfId="42"/>
    <tableColumn id="7" xr3:uid="{E8369B5E-4113-9347-9F65-65D15FCFF919}" name="L3" dataDxfId="41"/>
    <tableColumn id="8" xr3:uid="{3E74350D-0805-1B4C-A6C6-5BA3E55C14C8}" name="Control" dataDxfId="40"/>
    <tableColumn id="9" xr3:uid="{DE16B3F6-D477-EC48-B354-C48AA493E18E}" name="IASME QID" dataDxfId="39"/>
    <tableColumn id="10" xr3:uid="{7FE7D612-0850-F44C-8282-B1609CACE739}" name="Important note to Applicant and Assessor (autofail questions)" dataDxfId="38"/>
    <tableColumn id="11" xr3:uid="{0141A258-8A34-624D-8899-CE34EF289E31}" name="Question" dataDxfId="37"/>
    <tableColumn id="1" xr3:uid="{D9C052BB-948F-5247-B424-7F200ABC3C0A}" name="Theoretical Mark" dataDxfId="36">
      <calculatedColumnFormula>VLOOKUP(Table103[[#This Row],[IASME QID]],'Answers &amp; Theoretical'!G:L,6,FALSE)</calculatedColumnFormula>
    </tableColumn>
    <tableColumn id="12" xr3:uid="{49978467-45F8-4E4C-AE86-D659F6639108}" name="Updated Pratical Mark" dataDxfId="35"/>
    <tableColumn id="2" xr3:uid="{59BE8C08-0FD1-5041-82C6-6C10AF2890BA}" name="Evidence seen" dataDxfId="34"/>
    <tableColumn id="14" xr3:uid="{DDF4B125-7492-1E41-8739-1B01F32611FB}" name="Question Comment" dataDxfId="3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1AA45AD-3964-5A4F-B97E-B10B65ECD5B8}" name="Table114" displayName="Table114" ref="O2:W150" totalsRowShown="0" headerRowDxfId="32" dataDxfId="30" headerRowBorderDxfId="31" tableBorderDxfId="29" totalsRowBorderDxfId="28">
  <autoFilter ref="O2:W150" xr:uid="{C73E1338-880B-804F-97C5-6FDD2AA95902}"/>
  <tableColumns count="9">
    <tableColumn id="1" xr3:uid="{5627B967-5370-2E49-AE04-4D8B83245D63}" name="Objective" dataDxfId="27"/>
    <tableColumn id="2" xr3:uid="{B73EACCA-075D-2B48-A6A8-00000EEAC67A}" name="Control" dataDxfId="26"/>
    <tableColumn id="4" xr3:uid="{3C63F643-7AFC-F14F-A183-59F3E88A8A3D}" name="Assessor Judgement_x000a_ -1 or +1" dataDxfId="25"/>
    <tableColumn id="9" xr3:uid="{C45992DC-40AE-0642-998A-101A1A2605CD}" name="Control Comment" dataDxfId="24"/>
    <tableColumn id="5" xr3:uid="{D6238651-D10A-D14D-BF7F-9AAA5D53A11F}" name="Control Outcome Level 0" dataDxfId="23">
      <calculatedColumnFormula>VLOOKUP(Table114[[#This Row],[Control]],'Support(Practical)'!$R:$AD,10,FALSE)</calculatedColumnFormula>
    </tableColumn>
    <tableColumn id="6" xr3:uid="{28BE04C8-D1C8-DA4C-AA93-50F9962ABC1A}" name="Control Outcome Level 1" dataDxfId="22">
      <calculatedColumnFormula>VLOOKUP(Table114[[#This Row],[Control]],'Support(Practical)'!$R:$AD,11,FALSE)</calculatedColumnFormula>
    </tableColumn>
    <tableColumn id="7" xr3:uid="{67D3517B-728E-2B43-AC41-1A4844CF8DEA}" name="Control Outcome Level 2" dataDxfId="21">
      <calculatedColumnFormula>VLOOKUP(Table114[[#This Row],[Control]],'Support(Practical)'!$R:$AD,12,FALSE)</calculatedColumnFormula>
    </tableColumn>
    <tableColumn id="8" xr3:uid="{80617E37-470F-7445-9153-372AC58DF1D2}" name="Control Outcome Level 3" dataDxfId="20">
      <calculatedColumnFormula>VLOOKUP(Table114[[#This Row],[Control]],'Support(Practical)'!$R:$AD,13,FALSE)</calculatedColumnFormula>
    </tableColumn>
    <tableColumn id="3" xr3:uid="{0ED57B84-1EDD-7342-A4EF-A495F3E23ED5}" name="N/A?" dataDxfId="19">
      <calculatedColumnFormula>IF(VLOOKUP(Table114[[#This Row],[Control]],'Support(Practical)'!R:X,7,FALSE)="Marked N/A","Marked N/A in Theoretical","")</calculatedColumnFormula>
    </tableColumn>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3DC19-45CF-404F-8FD8-960936132602}">
  <sheetPr>
    <tabColor theme="1"/>
  </sheetPr>
  <dimension ref="B1:U60"/>
  <sheetViews>
    <sheetView zoomScaleNormal="100" workbookViewId="0"/>
  </sheetViews>
  <sheetFormatPr defaultColWidth="10.8984375" defaultRowHeight="15.6" x14ac:dyDescent="0.3"/>
  <cols>
    <col min="1" max="1" width="2" customWidth="1"/>
  </cols>
  <sheetData>
    <row r="1" spans="2:21" ht="9.75" customHeight="1" x14ac:dyDescent="0.6">
      <c r="B1" s="155"/>
      <c r="C1" s="155"/>
      <c r="D1" s="155"/>
      <c r="E1" s="155"/>
      <c r="F1" s="155"/>
      <c r="G1" s="155"/>
      <c r="H1" s="155"/>
    </row>
    <row r="2" spans="2:21" ht="15.9" customHeight="1" x14ac:dyDescent="0.3">
      <c r="B2" s="158" t="s">
        <v>0</v>
      </c>
      <c r="C2" s="158"/>
      <c r="D2" s="158"/>
      <c r="E2" s="158"/>
      <c r="F2" s="158"/>
      <c r="G2" s="158"/>
      <c r="H2" s="158"/>
      <c r="I2" s="158"/>
      <c r="J2" s="158"/>
      <c r="K2" s="158"/>
      <c r="L2" s="158"/>
      <c r="M2" s="158"/>
      <c r="N2" s="158"/>
      <c r="O2" s="158"/>
      <c r="P2" s="159"/>
      <c r="Q2" s="159"/>
      <c r="R2" s="159"/>
      <c r="S2" s="159"/>
    </row>
    <row r="3" spans="2:21" ht="15.9" customHeight="1" x14ac:dyDescent="0.3">
      <c r="B3" s="158"/>
      <c r="C3" s="158"/>
      <c r="D3" s="158"/>
      <c r="E3" s="158"/>
      <c r="F3" s="158"/>
      <c r="G3" s="158"/>
      <c r="H3" s="158"/>
      <c r="I3" s="158"/>
      <c r="J3" s="158"/>
      <c r="K3" s="158"/>
      <c r="L3" s="158"/>
      <c r="M3" s="158"/>
      <c r="N3" s="158"/>
      <c r="O3" s="158"/>
      <c r="P3" s="159"/>
      <c r="Q3" s="159"/>
      <c r="R3" s="159"/>
      <c r="S3" s="159"/>
    </row>
    <row r="4" spans="2:21" ht="15.9" customHeight="1" x14ac:dyDescent="0.3">
      <c r="B4" s="158"/>
      <c r="C4" s="158"/>
      <c r="D4" s="158"/>
      <c r="E4" s="158"/>
      <c r="F4" s="158"/>
      <c r="G4" s="158"/>
      <c r="H4" s="158"/>
      <c r="I4" s="158"/>
      <c r="J4" s="158"/>
      <c r="K4" s="158"/>
      <c r="L4" s="158"/>
      <c r="M4" s="158"/>
      <c r="N4" s="158"/>
      <c r="O4" s="158"/>
      <c r="P4" s="159"/>
      <c r="Q4" s="159"/>
      <c r="R4" s="159"/>
      <c r="S4" s="159"/>
    </row>
    <row r="5" spans="2:21" ht="15.9" customHeight="1" x14ac:dyDescent="0.3">
      <c r="B5" s="158"/>
      <c r="C5" s="158"/>
      <c r="D5" s="158"/>
      <c r="E5" s="158"/>
      <c r="F5" s="158"/>
      <c r="G5" s="158"/>
      <c r="H5" s="158"/>
      <c r="I5" s="158"/>
      <c r="J5" s="158"/>
      <c r="K5" s="158"/>
      <c r="L5" s="158"/>
      <c r="M5" s="158"/>
      <c r="N5" s="158"/>
      <c r="O5" s="158"/>
      <c r="P5" s="159"/>
      <c r="Q5" s="159"/>
      <c r="R5" s="159"/>
      <c r="S5" s="159"/>
    </row>
    <row r="7" spans="2:21" ht="15.9" customHeight="1" x14ac:dyDescent="0.3">
      <c r="B7" s="156" t="s">
        <v>1</v>
      </c>
      <c r="C7" s="157"/>
      <c r="D7" s="157"/>
      <c r="E7" s="157"/>
      <c r="F7" s="157"/>
      <c r="G7" s="157"/>
      <c r="H7" s="157"/>
      <c r="I7" s="157"/>
      <c r="J7" s="157"/>
      <c r="K7" s="157"/>
      <c r="L7" s="157"/>
      <c r="M7" s="157"/>
      <c r="N7" s="157"/>
      <c r="O7" s="157"/>
      <c r="P7" s="157"/>
      <c r="Q7" s="157"/>
      <c r="R7" s="157"/>
      <c r="S7" s="157"/>
      <c r="T7" s="152"/>
      <c r="U7" s="152"/>
    </row>
    <row r="8" spans="2:21" x14ac:dyDescent="0.3">
      <c r="B8" s="157"/>
      <c r="C8" s="157"/>
      <c r="D8" s="157"/>
      <c r="E8" s="157"/>
      <c r="F8" s="157"/>
      <c r="G8" s="157"/>
      <c r="H8" s="157"/>
      <c r="I8" s="157"/>
      <c r="J8" s="157"/>
      <c r="K8" s="157"/>
      <c r="L8" s="157"/>
      <c r="M8" s="157"/>
      <c r="N8" s="157"/>
      <c r="O8" s="157"/>
      <c r="P8" s="157"/>
      <c r="Q8" s="157"/>
      <c r="R8" s="157"/>
      <c r="S8" s="157"/>
      <c r="T8" s="152"/>
      <c r="U8" s="152"/>
    </row>
    <row r="9" spans="2:21" x14ac:dyDescent="0.3">
      <c r="B9" s="157"/>
      <c r="C9" s="157"/>
      <c r="D9" s="157"/>
      <c r="E9" s="157"/>
      <c r="F9" s="157"/>
      <c r="G9" s="157"/>
      <c r="H9" s="157"/>
      <c r="I9" s="157"/>
      <c r="J9" s="157"/>
      <c r="K9" s="157"/>
      <c r="L9" s="157"/>
      <c r="M9" s="157"/>
      <c r="N9" s="157"/>
      <c r="O9" s="157"/>
      <c r="P9" s="157"/>
      <c r="Q9" s="157"/>
      <c r="R9" s="157"/>
      <c r="S9" s="157"/>
      <c r="T9" s="152"/>
      <c r="U9" s="152"/>
    </row>
    <row r="10" spans="2:21" x14ac:dyDescent="0.3">
      <c r="B10" s="157"/>
      <c r="C10" s="157"/>
      <c r="D10" s="157"/>
      <c r="E10" s="157"/>
      <c r="F10" s="157"/>
      <c r="G10" s="157"/>
      <c r="H10" s="157"/>
      <c r="I10" s="157"/>
      <c r="J10" s="157"/>
      <c r="K10" s="157"/>
      <c r="L10" s="157"/>
      <c r="M10" s="157"/>
      <c r="N10" s="157"/>
      <c r="O10" s="157"/>
      <c r="P10" s="157"/>
      <c r="Q10" s="157"/>
      <c r="R10" s="157"/>
      <c r="S10" s="157"/>
      <c r="T10" s="152"/>
      <c r="U10" s="152"/>
    </row>
    <row r="11" spans="2:21" x14ac:dyDescent="0.3">
      <c r="B11" s="157"/>
      <c r="C11" s="157"/>
      <c r="D11" s="157"/>
      <c r="E11" s="157"/>
      <c r="F11" s="157"/>
      <c r="G11" s="157"/>
      <c r="H11" s="157"/>
      <c r="I11" s="157"/>
      <c r="J11" s="157"/>
      <c r="K11" s="157"/>
      <c r="L11" s="157"/>
      <c r="M11" s="157"/>
      <c r="N11" s="157"/>
      <c r="O11" s="157"/>
      <c r="P11" s="157"/>
      <c r="Q11" s="157"/>
      <c r="R11" s="157"/>
      <c r="S11" s="157"/>
      <c r="T11" s="152"/>
      <c r="U11" s="152"/>
    </row>
    <row r="12" spans="2:21" x14ac:dyDescent="0.3">
      <c r="B12" s="157"/>
      <c r="C12" s="157"/>
      <c r="D12" s="157"/>
      <c r="E12" s="157"/>
      <c r="F12" s="157"/>
      <c r="G12" s="157"/>
      <c r="H12" s="157"/>
      <c r="I12" s="157"/>
      <c r="J12" s="157"/>
      <c r="K12" s="157"/>
      <c r="L12" s="157"/>
      <c r="M12" s="157"/>
      <c r="N12" s="157"/>
      <c r="O12" s="157"/>
      <c r="P12" s="157"/>
      <c r="Q12" s="157"/>
      <c r="R12" s="157"/>
      <c r="S12" s="157"/>
      <c r="T12" s="152"/>
      <c r="U12" s="152"/>
    </row>
    <row r="13" spans="2:21" x14ac:dyDescent="0.3">
      <c r="B13" s="157"/>
      <c r="C13" s="157"/>
      <c r="D13" s="157"/>
      <c r="E13" s="157"/>
      <c r="F13" s="157"/>
      <c r="G13" s="157"/>
      <c r="H13" s="157"/>
      <c r="I13" s="157"/>
      <c r="J13" s="157"/>
      <c r="K13" s="157"/>
      <c r="L13" s="157"/>
      <c r="M13" s="157"/>
      <c r="N13" s="157"/>
      <c r="O13" s="157"/>
      <c r="P13" s="157"/>
      <c r="Q13" s="157"/>
      <c r="R13" s="157"/>
      <c r="S13" s="157"/>
      <c r="T13" s="152"/>
      <c r="U13" s="152"/>
    </row>
    <row r="14" spans="2:21" x14ac:dyDescent="0.3">
      <c r="B14" s="157"/>
      <c r="C14" s="157"/>
      <c r="D14" s="157"/>
      <c r="E14" s="157"/>
      <c r="F14" s="157"/>
      <c r="G14" s="157"/>
      <c r="H14" s="157"/>
      <c r="I14" s="157"/>
      <c r="J14" s="157"/>
      <c r="K14" s="157"/>
      <c r="L14" s="157"/>
      <c r="M14" s="157"/>
      <c r="N14" s="157"/>
      <c r="O14" s="157"/>
      <c r="P14" s="157"/>
      <c r="Q14" s="157"/>
      <c r="R14" s="157"/>
      <c r="S14" s="157"/>
      <c r="T14" s="152"/>
      <c r="U14" s="152"/>
    </row>
    <row r="15" spans="2:21" x14ac:dyDescent="0.3">
      <c r="B15" s="157"/>
      <c r="C15" s="157"/>
      <c r="D15" s="157"/>
      <c r="E15" s="157"/>
      <c r="F15" s="157"/>
      <c r="G15" s="157"/>
      <c r="H15" s="157"/>
      <c r="I15" s="157"/>
      <c r="J15" s="157"/>
      <c r="K15" s="157"/>
      <c r="L15" s="157"/>
      <c r="M15" s="157"/>
      <c r="N15" s="157"/>
      <c r="O15" s="157"/>
      <c r="P15" s="157"/>
      <c r="Q15" s="157"/>
      <c r="R15" s="157"/>
      <c r="S15" s="157"/>
      <c r="T15" s="152"/>
      <c r="U15" s="152"/>
    </row>
    <row r="16" spans="2:21" x14ac:dyDescent="0.3">
      <c r="B16" s="157"/>
      <c r="C16" s="157"/>
      <c r="D16" s="157"/>
      <c r="E16" s="157"/>
      <c r="F16" s="157"/>
      <c r="G16" s="157"/>
      <c r="H16" s="157"/>
      <c r="I16" s="157"/>
      <c r="J16" s="157"/>
      <c r="K16" s="157"/>
      <c r="L16" s="157"/>
      <c r="M16" s="157"/>
      <c r="N16" s="157"/>
      <c r="O16" s="157"/>
      <c r="P16" s="157"/>
      <c r="Q16" s="157"/>
      <c r="R16" s="157"/>
      <c r="S16" s="157"/>
      <c r="T16" s="152"/>
      <c r="U16" s="152"/>
    </row>
    <row r="17" spans="2:21" x14ac:dyDescent="0.3">
      <c r="B17" s="157"/>
      <c r="C17" s="157"/>
      <c r="D17" s="157"/>
      <c r="E17" s="157"/>
      <c r="F17" s="157"/>
      <c r="G17" s="157"/>
      <c r="H17" s="157"/>
      <c r="I17" s="157"/>
      <c r="J17" s="157"/>
      <c r="K17" s="157"/>
      <c r="L17" s="157"/>
      <c r="M17" s="157"/>
      <c r="N17" s="157"/>
      <c r="O17" s="157"/>
      <c r="P17" s="157"/>
      <c r="Q17" s="157"/>
      <c r="R17" s="157"/>
      <c r="S17" s="157"/>
      <c r="T17" s="152"/>
      <c r="U17" s="152"/>
    </row>
    <row r="18" spans="2:21" x14ac:dyDescent="0.3">
      <c r="B18" s="157"/>
      <c r="C18" s="157"/>
      <c r="D18" s="157"/>
      <c r="E18" s="157"/>
      <c r="F18" s="157"/>
      <c r="G18" s="157"/>
      <c r="H18" s="157"/>
      <c r="I18" s="157"/>
      <c r="J18" s="157"/>
      <c r="K18" s="157"/>
      <c r="L18" s="157"/>
      <c r="M18" s="157"/>
      <c r="N18" s="157"/>
      <c r="O18" s="157"/>
      <c r="P18" s="157"/>
      <c r="Q18" s="157"/>
      <c r="R18" s="157"/>
      <c r="S18" s="157"/>
      <c r="T18" s="152"/>
      <c r="U18" s="152"/>
    </row>
    <row r="19" spans="2:21" x14ac:dyDescent="0.3">
      <c r="B19" s="157"/>
      <c r="C19" s="157"/>
      <c r="D19" s="157"/>
      <c r="E19" s="157"/>
      <c r="F19" s="157"/>
      <c r="G19" s="157"/>
      <c r="H19" s="157"/>
      <c r="I19" s="157"/>
      <c r="J19" s="157"/>
      <c r="K19" s="157"/>
      <c r="L19" s="157"/>
      <c r="M19" s="157"/>
      <c r="N19" s="157"/>
      <c r="O19" s="157"/>
      <c r="P19" s="157"/>
      <c r="Q19" s="157"/>
      <c r="R19" s="157"/>
      <c r="S19" s="157"/>
      <c r="T19" s="152"/>
      <c r="U19" s="152"/>
    </row>
    <row r="20" spans="2:21" x14ac:dyDescent="0.3">
      <c r="B20" s="157"/>
      <c r="C20" s="157"/>
      <c r="D20" s="157"/>
      <c r="E20" s="157"/>
      <c r="F20" s="157"/>
      <c r="G20" s="157"/>
      <c r="H20" s="157"/>
      <c r="I20" s="157"/>
      <c r="J20" s="157"/>
      <c r="K20" s="157"/>
      <c r="L20" s="157"/>
      <c r="M20" s="157"/>
      <c r="N20" s="157"/>
      <c r="O20" s="157"/>
      <c r="P20" s="157"/>
      <c r="Q20" s="157"/>
      <c r="R20" s="157"/>
      <c r="S20" s="157"/>
      <c r="T20" s="152"/>
      <c r="U20" s="152"/>
    </row>
    <row r="21" spans="2:21" x14ac:dyDescent="0.3">
      <c r="B21" s="157"/>
      <c r="C21" s="157"/>
      <c r="D21" s="157"/>
      <c r="E21" s="157"/>
      <c r="F21" s="157"/>
      <c r="G21" s="157"/>
      <c r="H21" s="157"/>
      <c r="I21" s="157"/>
      <c r="J21" s="157"/>
      <c r="K21" s="157"/>
      <c r="L21" s="157"/>
      <c r="M21" s="157"/>
      <c r="N21" s="157"/>
      <c r="O21" s="157"/>
      <c r="P21" s="157"/>
      <c r="Q21" s="157"/>
      <c r="R21" s="157"/>
      <c r="S21" s="157"/>
      <c r="T21" s="152"/>
      <c r="U21" s="152"/>
    </row>
    <row r="22" spans="2:21" x14ac:dyDescent="0.3">
      <c r="B22" s="157"/>
      <c r="C22" s="157"/>
      <c r="D22" s="157"/>
      <c r="E22" s="157"/>
      <c r="F22" s="157"/>
      <c r="G22" s="157"/>
      <c r="H22" s="157"/>
      <c r="I22" s="157"/>
      <c r="J22" s="157"/>
      <c r="K22" s="157"/>
      <c r="L22" s="157"/>
      <c r="M22" s="157"/>
      <c r="N22" s="157"/>
      <c r="O22" s="157"/>
      <c r="P22" s="157"/>
      <c r="Q22" s="157"/>
      <c r="R22" s="157"/>
      <c r="S22" s="157"/>
      <c r="T22" s="152"/>
      <c r="U22" s="152"/>
    </row>
    <row r="23" spans="2:21" x14ac:dyDescent="0.3">
      <c r="B23" s="157"/>
      <c r="C23" s="157"/>
      <c r="D23" s="157"/>
      <c r="E23" s="157"/>
      <c r="F23" s="157"/>
      <c r="G23" s="157"/>
      <c r="H23" s="157"/>
      <c r="I23" s="157"/>
      <c r="J23" s="157"/>
      <c r="K23" s="157"/>
      <c r="L23" s="157"/>
      <c r="M23" s="157"/>
      <c r="N23" s="157"/>
      <c r="O23" s="157"/>
      <c r="P23" s="157"/>
      <c r="Q23" s="157"/>
      <c r="R23" s="157"/>
      <c r="S23" s="157"/>
      <c r="T23" s="152"/>
      <c r="U23" s="152"/>
    </row>
    <row r="24" spans="2:21" x14ac:dyDescent="0.3">
      <c r="B24" s="157"/>
      <c r="C24" s="157"/>
      <c r="D24" s="157"/>
      <c r="E24" s="157"/>
      <c r="F24" s="157"/>
      <c r="G24" s="157"/>
      <c r="H24" s="157"/>
      <c r="I24" s="157"/>
      <c r="J24" s="157"/>
      <c r="K24" s="157"/>
      <c r="L24" s="157"/>
      <c r="M24" s="157"/>
      <c r="N24" s="157"/>
      <c r="O24" s="157"/>
      <c r="P24" s="157"/>
      <c r="Q24" s="157"/>
      <c r="R24" s="157"/>
      <c r="S24" s="157"/>
      <c r="T24" s="152"/>
      <c r="U24" s="152"/>
    </row>
    <row r="25" spans="2:21" x14ac:dyDescent="0.3">
      <c r="B25" s="157"/>
      <c r="C25" s="157"/>
      <c r="D25" s="157"/>
      <c r="E25" s="157"/>
      <c r="F25" s="157"/>
      <c r="G25" s="157"/>
      <c r="H25" s="157"/>
      <c r="I25" s="157"/>
      <c r="J25" s="157"/>
      <c r="K25" s="157"/>
      <c r="L25" s="157"/>
      <c r="M25" s="157"/>
      <c r="N25" s="157"/>
      <c r="O25" s="157"/>
      <c r="P25" s="157"/>
      <c r="Q25" s="157"/>
      <c r="R25" s="157"/>
      <c r="S25" s="157"/>
      <c r="T25" s="152"/>
      <c r="U25" s="152"/>
    </row>
    <row r="26" spans="2:21" x14ac:dyDescent="0.3">
      <c r="B26" s="157"/>
      <c r="C26" s="157"/>
      <c r="D26" s="157"/>
      <c r="E26" s="157"/>
      <c r="F26" s="157"/>
      <c r="G26" s="157"/>
      <c r="H26" s="157"/>
      <c r="I26" s="157"/>
      <c r="J26" s="157"/>
      <c r="K26" s="157"/>
      <c r="L26" s="157"/>
      <c r="M26" s="157"/>
      <c r="N26" s="157"/>
      <c r="O26" s="157"/>
      <c r="P26" s="157"/>
      <c r="Q26" s="157"/>
      <c r="R26" s="157"/>
      <c r="S26" s="157"/>
      <c r="T26" s="152"/>
      <c r="U26" s="152"/>
    </row>
    <row r="27" spans="2:21" x14ac:dyDescent="0.3">
      <c r="B27" s="157"/>
      <c r="C27" s="157"/>
      <c r="D27" s="157"/>
      <c r="E27" s="157"/>
      <c r="F27" s="157"/>
      <c r="G27" s="157"/>
      <c r="H27" s="157"/>
      <c r="I27" s="157"/>
      <c r="J27" s="157"/>
      <c r="K27" s="157"/>
      <c r="L27" s="157"/>
      <c r="M27" s="157"/>
      <c r="N27" s="157"/>
      <c r="O27" s="157"/>
      <c r="P27" s="157"/>
      <c r="Q27" s="157"/>
      <c r="R27" s="157"/>
      <c r="S27" s="157"/>
      <c r="T27" s="152"/>
      <c r="U27" s="152"/>
    </row>
    <row r="28" spans="2:21" x14ac:dyDescent="0.3">
      <c r="B28" s="157"/>
      <c r="C28" s="157"/>
      <c r="D28" s="157"/>
      <c r="E28" s="157"/>
      <c r="F28" s="157"/>
      <c r="G28" s="157"/>
      <c r="H28" s="157"/>
      <c r="I28" s="157"/>
      <c r="J28" s="157"/>
      <c r="K28" s="157"/>
      <c r="L28" s="157"/>
      <c r="M28" s="157"/>
      <c r="N28" s="157"/>
      <c r="O28" s="157"/>
      <c r="P28" s="157"/>
      <c r="Q28" s="157"/>
      <c r="R28" s="157"/>
      <c r="S28" s="157"/>
      <c r="T28" s="152"/>
      <c r="U28" s="152"/>
    </row>
    <row r="29" spans="2:21" x14ac:dyDescent="0.3">
      <c r="B29" s="157"/>
      <c r="C29" s="157"/>
      <c r="D29" s="157"/>
      <c r="E29" s="157"/>
      <c r="F29" s="157"/>
      <c r="G29" s="157"/>
      <c r="H29" s="157"/>
      <c r="I29" s="157"/>
      <c r="J29" s="157"/>
      <c r="K29" s="157"/>
      <c r="L29" s="157"/>
      <c r="M29" s="157"/>
      <c r="N29" s="157"/>
      <c r="O29" s="157"/>
      <c r="P29" s="157"/>
      <c r="Q29" s="157"/>
      <c r="R29" s="157"/>
      <c r="S29" s="157"/>
      <c r="T29" s="152"/>
      <c r="U29" s="152"/>
    </row>
    <row r="30" spans="2:21" x14ac:dyDescent="0.3">
      <c r="B30" s="157"/>
      <c r="C30" s="157"/>
      <c r="D30" s="157"/>
      <c r="E30" s="157"/>
      <c r="F30" s="157"/>
      <c r="G30" s="157"/>
      <c r="H30" s="157"/>
      <c r="I30" s="157"/>
      <c r="J30" s="157"/>
      <c r="K30" s="157"/>
      <c r="L30" s="157"/>
      <c r="M30" s="157"/>
      <c r="N30" s="157"/>
      <c r="O30" s="157"/>
      <c r="P30" s="157"/>
      <c r="Q30" s="157"/>
      <c r="R30" s="157"/>
      <c r="S30" s="157"/>
      <c r="T30" s="152"/>
      <c r="U30" s="152"/>
    </row>
    <row r="31" spans="2:21" x14ac:dyDescent="0.3">
      <c r="B31" s="157"/>
      <c r="C31" s="157"/>
      <c r="D31" s="157"/>
      <c r="E31" s="157"/>
      <c r="F31" s="157"/>
      <c r="G31" s="157"/>
      <c r="H31" s="157"/>
      <c r="I31" s="157"/>
      <c r="J31" s="157"/>
      <c r="K31" s="157"/>
      <c r="L31" s="157"/>
      <c r="M31" s="157"/>
      <c r="N31" s="157"/>
      <c r="O31" s="157"/>
      <c r="P31" s="157"/>
      <c r="Q31" s="157"/>
      <c r="R31" s="157"/>
      <c r="S31" s="157"/>
      <c r="T31" s="152"/>
      <c r="U31" s="152"/>
    </row>
    <row r="32" spans="2:21" x14ac:dyDescent="0.3">
      <c r="B32" s="157"/>
      <c r="C32" s="157"/>
      <c r="D32" s="157"/>
      <c r="E32" s="157"/>
      <c r="F32" s="157"/>
      <c r="G32" s="157"/>
      <c r="H32" s="157"/>
      <c r="I32" s="157"/>
      <c r="J32" s="157"/>
      <c r="K32" s="157"/>
      <c r="L32" s="157"/>
      <c r="M32" s="157"/>
      <c r="N32" s="157"/>
      <c r="O32" s="157"/>
      <c r="P32" s="157"/>
      <c r="Q32" s="157"/>
      <c r="R32" s="157"/>
      <c r="S32" s="157"/>
      <c r="T32" s="152"/>
      <c r="U32" s="152"/>
    </row>
    <row r="33" spans="2:21" x14ac:dyDescent="0.3">
      <c r="B33" s="157"/>
      <c r="C33" s="157"/>
      <c r="D33" s="157"/>
      <c r="E33" s="157"/>
      <c r="F33" s="157"/>
      <c r="G33" s="157"/>
      <c r="H33" s="157"/>
      <c r="I33" s="157"/>
      <c r="J33" s="157"/>
      <c r="K33" s="157"/>
      <c r="L33" s="157"/>
      <c r="M33" s="157"/>
      <c r="N33" s="157"/>
      <c r="O33" s="157"/>
      <c r="P33" s="157"/>
      <c r="Q33" s="157"/>
      <c r="R33" s="157"/>
      <c r="S33" s="157"/>
      <c r="T33" s="152"/>
      <c r="U33" s="152"/>
    </row>
    <row r="34" spans="2:21" x14ac:dyDescent="0.3">
      <c r="B34" s="157"/>
      <c r="C34" s="157"/>
      <c r="D34" s="157"/>
      <c r="E34" s="157"/>
      <c r="F34" s="157"/>
      <c r="G34" s="157"/>
      <c r="H34" s="157"/>
      <c r="I34" s="157"/>
      <c r="J34" s="157"/>
      <c r="K34" s="157"/>
      <c r="L34" s="157"/>
      <c r="M34" s="157"/>
      <c r="N34" s="157"/>
      <c r="O34" s="157"/>
      <c r="P34" s="157"/>
      <c r="Q34" s="157"/>
      <c r="R34" s="157"/>
      <c r="S34" s="157"/>
      <c r="T34" s="152"/>
      <c r="U34" s="152"/>
    </row>
    <row r="35" spans="2:21" x14ac:dyDescent="0.3">
      <c r="B35" s="157"/>
      <c r="C35" s="157"/>
      <c r="D35" s="157"/>
      <c r="E35" s="157"/>
      <c r="F35" s="157"/>
      <c r="G35" s="157"/>
      <c r="H35" s="157"/>
      <c r="I35" s="157"/>
      <c r="J35" s="157"/>
      <c r="K35" s="157"/>
      <c r="L35" s="157"/>
      <c r="M35" s="157"/>
      <c r="N35" s="157"/>
      <c r="O35" s="157"/>
      <c r="P35" s="157"/>
      <c r="Q35" s="157"/>
      <c r="R35" s="157"/>
      <c r="S35" s="157"/>
      <c r="T35" s="152"/>
      <c r="U35" s="152"/>
    </row>
    <row r="36" spans="2:21" x14ac:dyDescent="0.3">
      <c r="B36" s="157"/>
      <c r="C36" s="157"/>
      <c r="D36" s="157"/>
      <c r="E36" s="157"/>
      <c r="F36" s="157"/>
      <c r="G36" s="157"/>
      <c r="H36" s="157"/>
      <c r="I36" s="157"/>
      <c r="J36" s="157"/>
      <c r="K36" s="157"/>
      <c r="L36" s="157"/>
      <c r="M36" s="157"/>
      <c r="N36" s="157"/>
      <c r="O36" s="157"/>
      <c r="P36" s="157"/>
      <c r="Q36" s="157"/>
      <c r="R36" s="157"/>
      <c r="S36" s="157"/>
      <c r="T36" s="152"/>
      <c r="U36" s="152"/>
    </row>
    <row r="37" spans="2:21" x14ac:dyDescent="0.3">
      <c r="B37" s="157"/>
      <c r="C37" s="157"/>
      <c r="D37" s="157"/>
      <c r="E37" s="157"/>
      <c r="F37" s="157"/>
      <c r="G37" s="157"/>
      <c r="H37" s="157"/>
      <c r="I37" s="157"/>
      <c r="J37" s="157"/>
      <c r="K37" s="157"/>
      <c r="L37" s="157"/>
      <c r="M37" s="157"/>
      <c r="N37" s="157"/>
      <c r="O37" s="157"/>
      <c r="P37" s="157"/>
      <c r="Q37" s="157"/>
      <c r="R37" s="157"/>
      <c r="S37" s="157"/>
      <c r="T37" s="152"/>
      <c r="U37" s="152"/>
    </row>
    <row r="38" spans="2:21" x14ac:dyDescent="0.3">
      <c r="B38" s="157"/>
      <c r="C38" s="157"/>
      <c r="D38" s="157"/>
      <c r="E38" s="157"/>
      <c r="F38" s="157"/>
      <c r="G38" s="157"/>
      <c r="H38" s="157"/>
      <c r="I38" s="157"/>
      <c r="J38" s="157"/>
      <c r="K38" s="157"/>
      <c r="L38" s="157"/>
      <c r="M38" s="157"/>
      <c r="N38" s="157"/>
      <c r="O38" s="157"/>
      <c r="P38" s="157"/>
      <c r="Q38" s="157"/>
      <c r="R38" s="157"/>
      <c r="S38" s="157"/>
      <c r="T38" s="152"/>
      <c r="U38" s="152"/>
    </row>
    <row r="39" spans="2:21" x14ac:dyDescent="0.3">
      <c r="B39" s="157"/>
      <c r="C39" s="157"/>
      <c r="D39" s="157"/>
      <c r="E39" s="157"/>
      <c r="F39" s="157"/>
      <c r="G39" s="157"/>
      <c r="H39" s="157"/>
      <c r="I39" s="157"/>
      <c r="J39" s="157"/>
      <c r="K39" s="157"/>
      <c r="L39" s="157"/>
      <c r="M39" s="157"/>
      <c r="N39" s="157"/>
      <c r="O39" s="157"/>
      <c r="P39" s="157"/>
      <c r="Q39" s="157"/>
      <c r="R39" s="157"/>
      <c r="S39" s="157"/>
      <c r="T39" s="152"/>
      <c r="U39" s="152"/>
    </row>
    <row r="40" spans="2:21" x14ac:dyDescent="0.3">
      <c r="B40" s="157"/>
      <c r="C40" s="157"/>
      <c r="D40" s="157"/>
      <c r="E40" s="157"/>
      <c r="F40" s="157"/>
      <c r="G40" s="157"/>
      <c r="H40" s="157"/>
      <c r="I40" s="157"/>
      <c r="J40" s="157"/>
      <c r="K40" s="157"/>
      <c r="L40" s="157"/>
      <c r="M40" s="157"/>
      <c r="N40" s="157"/>
      <c r="O40" s="157"/>
      <c r="P40" s="157"/>
      <c r="Q40" s="157"/>
      <c r="R40" s="157"/>
      <c r="S40" s="157"/>
      <c r="T40" s="152"/>
      <c r="U40" s="152"/>
    </row>
    <row r="41" spans="2:21" x14ac:dyDescent="0.3">
      <c r="B41" s="157"/>
      <c r="C41" s="157"/>
      <c r="D41" s="157"/>
      <c r="E41" s="157"/>
      <c r="F41" s="157"/>
      <c r="G41" s="157"/>
      <c r="H41" s="157"/>
      <c r="I41" s="157"/>
      <c r="J41" s="157"/>
      <c r="K41" s="157"/>
      <c r="L41" s="157"/>
      <c r="M41" s="157"/>
      <c r="N41" s="157"/>
      <c r="O41" s="157"/>
      <c r="P41" s="157"/>
      <c r="Q41" s="157"/>
      <c r="R41" s="157"/>
      <c r="S41" s="157"/>
      <c r="T41" s="152"/>
      <c r="U41" s="152"/>
    </row>
    <row r="42" spans="2:21" x14ac:dyDescent="0.3">
      <c r="B42" s="157"/>
      <c r="C42" s="157"/>
      <c r="D42" s="157"/>
      <c r="E42" s="157"/>
      <c r="F42" s="157"/>
      <c r="G42" s="157"/>
      <c r="H42" s="157"/>
      <c r="I42" s="157"/>
      <c r="J42" s="157"/>
      <c r="K42" s="157"/>
      <c r="L42" s="157"/>
      <c r="M42" s="157"/>
      <c r="N42" s="157"/>
      <c r="O42" s="157"/>
      <c r="P42" s="157"/>
      <c r="Q42" s="157"/>
      <c r="R42" s="157"/>
      <c r="S42" s="157"/>
      <c r="T42" s="152"/>
      <c r="U42" s="152"/>
    </row>
    <row r="43" spans="2:21" x14ac:dyDescent="0.3">
      <c r="B43" s="157"/>
      <c r="C43" s="157"/>
      <c r="D43" s="157"/>
      <c r="E43" s="157"/>
      <c r="F43" s="157"/>
      <c r="G43" s="157"/>
      <c r="H43" s="157"/>
      <c r="I43" s="157"/>
      <c r="J43" s="157"/>
      <c r="K43" s="157"/>
      <c r="L43" s="157"/>
      <c r="M43" s="157"/>
      <c r="N43" s="157"/>
      <c r="O43" s="157"/>
      <c r="P43" s="157"/>
      <c r="Q43" s="157"/>
      <c r="R43" s="157"/>
      <c r="S43" s="157"/>
      <c r="T43" s="152"/>
      <c r="U43" s="152"/>
    </row>
    <row r="44" spans="2:21" x14ac:dyDescent="0.3">
      <c r="B44" s="157"/>
      <c r="C44" s="157"/>
      <c r="D44" s="157"/>
      <c r="E44" s="157"/>
      <c r="F44" s="157"/>
      <c r="G44" s="157"/>
      <c r="H44" s="157"/>
      <c r="I44" s="157"/>
      <c r="J44" s="157"/>
      <c r="K44" s="157"/>
      <c r="L44" s="157"/>
      <c r="M44" s="157"/>
      <c r="N44" s="157"/>
      <c r="O44" s="157"/>
      <c r="P44" s="157"/>
      <c r="Q44" s="157"/>
      <c r="R44" s="157"/>
      <c r="S44" s="157"/>
      <c r="T44" s="152"/>
      <c r="U44" s="152"/>
    </row>
    <row r="45" spans="2:21" x14ac:dyDescent="0.3">
      <c r="B45" s="157"/>
      <c r="C45" s="157"/>
      <c r="D45" s="157"/>
      <c r="E45" s="157"/>
      <c r="F45" s="157"/>
      <c r="G45" s="157"/>
      <c r="H45" s="157"/>
      <c r="I45" s="157"/>
      <c r="J45" s="157"/>
      <c r="K45" s="157"/>
      <c r="L45" s="157"/>
      <c r="M45" s="157"/>
      <c r="N45" s="157"/>
      <c r="O45" s="157"/>
      <c r="P45" s="157"/>
      <c r="Q45" s="157"/>
      <c r="R45" s="157"/>
      <c r="S45" s="157"/>
      <c r="T45" s="152"/>
      <c r="U45" s="152"/>
    </row>
    <row r="46" spans="2:21" x14ac:dyDescent="0.3">
      <c r="B46" s="157"/>
      <c r="C46" s="157"/>
      <c r="D46" s="157"/>
      <c r="E46" s="157"/>
      <c r="F46" s="157"/>
      <c r="G46" s="157"/>
      <c r="H46" s="157"/>
      <c r="I46" s="157"/>
      <c r="J46" s="157"/>
      <c r="K46" s="157"/>
      <c r="L46" s="157"/>
      <c r="M46" s="157"/>
      <c r="N46" s="157"/>
      <c r="O46" s="157"/>
      <c r="P46" s="157"/>
      <c r="Q46" s="157"/>
      <c r="R46" s="157"/>
      <c r="S46" s="157"/>
      <c r="T46" s="152"/>
      <c r="U46" s="152"/>
    </row>
    <row r="47" spans="2:21" x14ac:dyDescent="0.3">
      <c r="B47" s="157"/>
      <c r="C47" s="157"/>
      <c r="D47" s="157"/>
      <c r="E47" s="157"/>
      <c r="F47" s="157"/>
      <c r="G47" s="157"/>
      <c r="H47" s="157"/>
      <c r="I47" s="157"/>
      <c r="J47" s="157"/>
      <c r="K47" s="157"/>
      <c r="L47" s="157"/>
      <c r="M47" s="157"/>
      <c r="N47" s="157"/>
      <c r="O47" s="157"/>
      <c r="P47" s="157"/>
      <c r="Q47" s="157"/>
      <c r="R47" s="157"/>
      <c r="S47" s="157"/>
      <c r="T47" s="152"/>
      <c r="U47" s="152"/>
    </row>
    <row r="48" spans="2:21" x14ac:dyDescent="0.3">
      <c r="B48" s="157"/>
      <c r="C48" s="157"/>
      <c r="D48" s="157"/>
      <c r="E48" s="157"/>
      <c r="F48" s="157"/>
      <c r="G48" s="157"/>
      <c r="H48" s="157"/>
      <c r="I48" s="157"/>
      <c r="J48" s="157"/>
      <c r="K48" s="157"/>
      <c r="L48" s="157"/>
      <c r="M48" s="157"/>
      <c r="N48" s="157"/>
      <c r="O48" s="157"/>
      <c r="P48" s="157"/>
      <c r="Q48" s="157"/>
      <c r="R48" s="157"/>
      <c r="S48" s="157"/>
      <c r="T48" s="152"/>
      <c r="U48" s="152"/>
    </row>
    <row r="49" spans="2:21" x14ac:dyDescent="0.3">
      <c r="B49" s="157"/>
      <c r="C49" s="157"/>
      <c r="D49" s="157"/>
      <c r="E49" s="157"/>
      <c r="F49" s="157"/>
      <c r="G49" s="157"/>
      <c r="H49" s="157"/>
      <c r="I49" s="157"/>
      <c r="J49" s="157"/>
      <c r="K49" s="157"/>
      <c r="L49" s="157"/>
      <c r="M49" s="157"/>
      <c r="N49" s="157"/>
      <c r="O49" s="157"/>
      <c r="P49" s="157"/>
      <c r="Q49" s="157"/>
      <c r="R49" s="157"/>
      <c r="S49" s="157"/>
      <c r="T49" s="152"/>
      <c r="U49" s="152"/>
    </row>
    <row r="50" spans="2:21" x14ac:dyDescent="0.3">
      <c r="B50" s="157"/>
      <c r="C50" s="157"/>
      <c r="D50" s="157"/>
      <c r="E50" s="157"/>
      <c r="F50" s="157"/>
      <c r="G50" s="157"/>
      <c r="H50" s="157"/>
      <c r="I50" s="157"/>
      <c r="J50" s="157"/>
      <c r="K50" s="157"/>
      <c r="L50" s="157"/>
      <c r="M50" s="157"/>
      <c r="N50" s="157"/>
      <c r="O50" s="157"/>
      <c r="P50" s="157"/>
      <c r="Q50" s="157"/>
      <c r="R50" s="157"/>
      <c r="S50" s="157"/>
      <c r="T50" s="152"/>
      <c r="U50" s="152"/>
    </row>
    <row r="51" spans="2:21" x14ac:dyDescent="0.3">
      <c r="B51" s="157"/>
      <c r="C51" s="157"/>
      <c r="D51" s="157"/>
      <c r="E51" s="157"/>
      <c r="F51" s="157"/>
      <c r="G51" s="157"/>
      <c r="H51" s="157"/>
      <c r="I51" s="157"/>
      <c r="J51" s="157"/>
      <c r="K51" s="157"/>
      <c r="L51" s="157"/>
      <c r="M51" s="157"/>
      <c r="N51" s="157"/>
      <c r="O51" s="157"/>
      <c r="P51" s="157"/>
      <c r="Q51" s="157"/>
      <c r="R51" s="157"/>
      <c r="S51" s="157"/>
      <c r="T51" s="152"/>
      <c r="U51" s="152"/>
    </row>
    <row r="52" spans="2:21" x14ac:dyDescent="0.3">
      <c r="B52" s="157"/>
      <c r="C52" s="157"/>
      <c r="D52" s="157"/>
      <c r="E52" s="157"/>
      <c r="F52" s="157"/>
      <c r="G52" s="157"/>
      <c r="H52" s="157"/>
      <c r="I52" s="157"/>
      <c r="J52" s="157"/>
      <c r="K52" s="157"/>
      <c r="L52" s="157"/>
      <c r="M52" s="157"/>
      <c r="N52" s="157"/>
      <c r="O52" s="157"/>
      <c r="P52" s="157"/>
      <c r="Q52" s="157"/>
      <c r="R52" s="157"/>
      <c r="S52" s="157"/>
      <c r="T52" s="152"/>
      <c r="U52" s="152"/>
    </row>
    <row r="53" spans="2:21" x14ac:dyDescent="0.3">
      <c r="B53" s="157"/>
      <c r="C53" s="157"/>
      <c r="D53" s="157"/>
      <c r="E53" s="157"/>
      <c r="F53" s="157"/>
      <c r="G53" s="157"/>
      <c r="H53" s="157"/>
      <c r="I53" s="157"/>
      <c r="J53" s="157"/>
      <c r="K53" s="157"/>
      <c r="L53" s="157"/>
      <c r="M53" s="157"/>
      <c r="N53" s="157"/>
      <c r="O53" s="157"/>
      <c r="P53" s="157"/>
      <c r="Q53" s="157"/>
      <c r="R53" s="157"/>
      <c r="S53" s="157"/>
      <c r="T53" s="152"/>
      <c r="U53" s="152"/>
    </row>
    <row r="54" spans="2:21" x14ac:dyDescent="0.3">
      <c r="B54" s="157"/>
      <c r="C54" s="157"/>
      <c r="D54" s="157"/>
      <c r="E54" s="157"/>
      <c r="F54" s="157"/>
      <c r="G54" s="157"/>
      <c r="H54" s="157"/>
      <c r="I54" s="157"/>
      <c r="J54" s="157"/>
      <c r="K54" s="157"/>
      <c r="L54" s="157"/>
      <c r="M54" s="157"/>
      <c r="N54" s="157"/>
      <c r="O54" s="157"/>
      <c r="P54" s="157"/>
      <c r="Q54" s="157"/>
      <c r="R54" s="157"/>
      <c r="S54" s="157"/>
      <c r="T54" s="152"/>
      <c r="U54" s="152"/>
    </row>
    <row r="55" spans="2:21" x14ac:dyDescent="0.3">
      <c r="B55" s="157"/>
      <c r="C55" s="157"/>
      <c r="D55" s="157"/>
      <c r="E55" s="157"/>
      <c r="F55" s="157"/>
      <c r="G55" s="157"/>
      <c r="H55" s="157"/>
      <c r="I55" s="157"/>
      <c r="J55" s="157"/>
      <c r="K55" s="157"/>
      <c r="L55" s="157"/>
      <c r="M55" s="157"/>
      <c r="N55" s="157"/>
      <c r="O55" s="157"/>
      <c r="P55" s="157"/>
      <c r="Q55" s="157"/>
      <c r="R55" s="157"/>
      <c r="S55" s="157"/>
      <c r="T55" s="152"/>
      <c r="U55" s="152"/>
    </row>
    <row r="56" spans="2:21" x14ac:dyDescent="0.3">
      <c r="B56" s="157"/>
      <c r="C56" s="157"/>
      <c r="D56" s="157"/>
      <c r="E56" s="157"/>
      <c r="F56" s="157"/>
      <c r="G56" s="157"/>
      <c r="H56" s="157"/>
      <c r="I56" s="157"/>
      <c r="J56" s="157"/>
      <c r="K56" s="157"/>
      <c r="L56" s="157"/>
      <c r="M56" s="157"/>
      <c r="N56" s="157"/>
      <c r="O56" s="157"/>
      <c r="P56" s="157"/>
      <c r="Q56" s="157"/>
      <c r="R56" s="157"/>
      <c r="S56" s="157"/>
      <c r="T56" s="152"/>
      <c r="U56" s="152"/>
    </row>
    <row r="57" spans="2:21" x14ac:dyDescent="0.3">
      <c r="B57" s="157"/>
      <c r="C57" s="157"/>
      <c r="D57" s="157"/>
      <c r="E57" s="157"/>
      <c r="F57" s="157"/>
      <c r="G57" s="157"/>
      <c r="H57" s="157"/>
      <c r="I57" s="157"/>
      <c r="J57" s="157"/>
      <c r="K57" s="157"/>
      <c r="L57" s="157"/>
      <c r="M57" s="157"/>
      <c r="N57" s="157"/>
      <c r="O57" s="157"/>
      <c r="P57" s="157"/>
      <c r="Q57" s="157"/>
      <c r="R57" s="157"/>
      <c r="S57" s="157"/>
      <c r="T57" s="152"/>
      <c r="U57" s="152"/>
    </row>
    <row r="58" spans="2:21" x14ac:dyDescent="0.3">
      <c r="B58" s="157"/>
      <c r="C58" s="157"/>
      <c r="D58" s="157"/>
      <c r="E58" s="157"/>
      <c r="F58" s="157"/>
      <c r="G58" s="157"/>
      <c r="H58" s="157"/>
      <c r="I58" s="157"/>
      <c r="J58" s="157"/>
      <c r="K58" s="157"/>
      <c r="L58" s="157"/>
      <c r="M58" s="157"/>
      <c r="N58" s="157"/>
      <c r="O58" s="157"/>
      <c r="P58" s="157"/>
      <c r="Q58" s="157"/>
      <c r="R58" s="157"/>
      <c r="S58" s="157"/>
      <c r="T58" s="152"/>
      <c r="U58" s="152"/>
    </row>
    <row r="59" spans="2:21" x14ac:dyDescent="0.3">
      <c r="B59" s="157"/>
      <c r="C59" s="157"/>
      <c r="D59" s="157"/>
      <c r="E59" s="157"/>
      <c r="F59" s="157"/>
      <c r="G59" s="157"/>
      <c r="H59" s="157"/>
      <c r="I59" s="157"/>
      <c r="J59" s="157"/>
      <c r="K59" s="157"/>
      <c r="L59" s="157"/>
      <c r="M59" s="157"/>
      <c r="N59" s="157"/>
      <c r="O59" s="157"/>
      <c r="P59" s="157"/>
      <c r="Q59" s="157"/>
      <c r="R59" s="157"/>
      <c r="S59" s="157"/>
      <c r="T59" s="152"/>
      <c r="U59" s="152"/>
    </row>
    <row r="60" spans="2:21" x14ac:dyDescent="0.3">
      <c r="B60" s="157"/>
      <c r="C60" s="157"/>
      <c r="D60" s="157"/>
      <c r="E60" s="157"/>
      <c r="F60" s="157"/>
      <c r="G60" s="157"/>
      <c r="H60" s="157"/>
      <c r="I60" s="157"/>
      <c r="J60" s="157"/>
      <c r="K60" s="157"/>
      <c r="L60" s="157"/>
      <c r="M60" s="157"/>
      <c r="N60" s="157"/>
      <c r="O60" s="157"/>
      <c r="P60" s="157"/>
      <c r="Q60" s="157"/>
      <c r="R60" s="157"/>
      <c r="S60" s="157"/>
    </row>
  </sheetData>
  <sheetProtection algorithmName="SHA-512" hashValue="LGPihnkKlCeH6NCKcZkFCVpK70Kd+WbwC52z7WshNF4ldEU3FRXA4+R5wT4hVRxZT0l1IIIjPMLf2SYRuurIuw==" saltValue="cVFkTvSvhIsdE82TyLm86A==" spinCount="100000" sheet="1" objects="1" scenarios="1" formatColumns="0" formatRows="0"/>
  <mergeCells count="3">
    <mergeCell ref="B7:S60"/>
    <mergeCell ref="B2:O5"/>
    <mergeCell ref="P2:S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6B234-3998-854C-9E7D-B5D0556EC864}">
  <sheetPr codeName="Sheet1">
    <tabColor theme="1"/>
  </sheetPr>
  <dimension ref="B1:AB151"/>
  <sheetViews>
    <sheetView zoomScaleNormal="100" workbookViewId="0"/>
  </sheetViews>
  <sheetFormatPr defaultColWidth="10.8984375" defaultRowHeight="15" x14ac:dyDescent="0.25"/>
  <cols>
    <col min="1" max="1" width="3" style="4" customWidth="1"/>
    <col min="2" max="2" width="13" style="4" customWidth="1"/>
    <col min="3" max="3" width="12.8984375" style="4" bestFit="1" customWidth="1"/>
    <col min="4" max="7" width="15" style="4" customWidth="1"/>
    <col min="8" max="8" width="3" style="4" customWidth="1"/>
    <col min="9" max="9" width="15" style="4" customWidth="1"/>
    <col min="10" max="10" width="47.5" style="4" bestFit="1" customWidth="1"/>
    <col min="11" max="11" width="3" style="4" customWidth="1"/>
    <col min="12" max="16" width="10.8984375" style="4"/>
    <col min="17" max="17" width="3" style="4" customWidth="1"/>
    <col min="18" max="16384" width="10.8984375" style="4"/>
  </cols>
  <sheetData>
    <row r="1" spans="2:28" ht="15.9" customHeight="1" x14ac:dyDescent="0.3">
      <c r="L1"/>
      <c r="M1"/>
      <c r="N1"/>
      <c r="O1"/>
      <c r="P1"/>
    </row>
    <row r="2" spans="2:28" ht="15.9" customHeight="1" x14ac:dyDescent="0.3">
      <c r="B2" s="166" t="s">
        <v>2</v>
      </c>
      <c r="C2" s="166"/>
      <c r="D2" s="166"/>
      <c r="E2" s="166"/>
      <c r="F2" s="166"/>
      <c r="G2" s="166"/>
      <c r="I2" s="95" t="s">
        <v>3</v>
      </c>
      <c r="J2" s="8" t="s">
        <v>4</v>
      </c>
      <c r="L2"/>
      <c r="M2"/>
      <c r="N2"/>
      <c r="O2"/>
      <c r="P2"/>
      <c r="R2" s="152"/>
      <c r="S2" s="152"/>
      <c r="T2" s="152"/>
      <c r="U2" s="152"/>
      <c r="V2" s="152"/>
      <c r="W2" s="152"/>
      <c r="X2" s="152"/>
      <c r="Y2" s="152"/>
      <c r="Z2" s="152"/>
      <c r="AA2" s="152"/>
      <c r="AB2" s="152"/>
    </row>
    <row r="3" spans="2:28" ht="15.9" customHeight="1" x14ac:dyDescent="0.3">
      <c r="B3" s="44" t="s">
        <v>5</v>
      </c>
      <c r="C3" s="44" t="s">
        <v>6</v>
      </c>
      <c r="D3" s="44" t="s">
        <v>7</v>
      </c>
      <c r="E3" s="44" t="s">
        <v>8</v>
      </c>
      <c r="F3" s="44" t="s">
        <v>9</v>
      </c>
      <c r="G3" s="44" t="s">
        <v>10</v>
      </c>
      <c r="I3" s="95" t="s">
        <v>11</v>
      </c>
      <c r="J3" s="8" t="s">
        <v>12</v>
      </c>
      <c r="L3"/>
      <c r="M3"/>
      <c r="N3"/>
      <c r="O3"/>
      <c r="P3"/>
      <c r="R3" s="152"/>
      <c r="S3" s="152"/>
      <c r="T3" s="152"/>
      <c r="U3" s="152"/>
      <c r="V3" s="152"/>
      <c r="W3" s="152"/>
      <c r="X3" s="152"/>
      <c r="Y3" s="152"/>
      <c r="Z3" s="152"/>
      <c r="AA3" s="152"/>
      <c r="AB3" s="152"/>
    </row>
    <row r="4" spans="2:28" ht="15.9" customHeight="1" x14ac:dyDescent="0.25">
      <c r="B4" s="167" t="s">
        <v>13</v>
      </c>
      <c r="C4" s="94">
        <v>1</v>
      </c>
      <c r="D4" s="95" t="str">
        <f>IF(ISNUMBER(MATCH($C4, 'Support(Theoretical)'!$R:$R, 0)), IF(INDEX('Support(Theoretical)'!$L:$L, MATCH($C4, 'Support(Theoretical)'!$R:$R, 0))=1, "COMPLETE", "INCOMPLETE"), "NOT FOUND")</f>
        <v>INCOMPLETE</v>
      </c>
      <c r="E4" s="95" t="str">
        <f>IF(ISNUMBER(MATCH($C4, 'Support(Theoretical)'!$R:$R, 0)), IF(INDEX('Support(Theoretical)'!$L:$L, MATCH($C4, 'Support(Theoretical)'!$R:$R, 0))=1, "COMPLETE", "INCOMPLETE"), "NOT FOUND")</f>
        <v>INCOMPLETE</v>
      </c>
      <c r="F4" s="95" t="str">
        <f>IF(ISNUMBER(MATCH($C4, 'Support(Theoretical)'!$R:$R, 0)), IF(INDEX('Support(Theoretical)'!$L:$L, MATCH($C4, 'Support(Theoretical)'!$R:$R, 0))=1, "COMPLETE", "INCOMPLETE"), "NOT FOUND")</f>
        <v>INCOMPLETE</v>
      </c>
      <c r="G4" s="95" t="str">
        <f>IF(ISNUMBER(MATCH($C4, 'Support(Theoretical)'!$R:$R, 0)), IF(INDEX('Support(Theoretical)'!$L:$L, MATCH($C4, 'Support(Theoretical)'!$R:$R, 0))=1, "COMPLETE", "INCOMPLETE"), "NOT FOUND")</f>
        <v>INCOMPLETE</v>
      </c>
      <c r="R4" s="152"/>
      <c r="S4" s="152"/>
      <c r="T4" s="152"/>
      <c r="U4" s="152"/>
      <c r="V4" s="152"/>
      <c r="W4" s="152"/>
      <c r="X4" s="152"/>
      <c r="Y4" s="152"/>
      <c r="Z4" s="152"/>
      <c r="AA4" s="152"/>
      <c r="AB4" s="152"/>
    </row>
    <row r="5" spans="2:28" ht="15.9" customHeight="1" x14ac:dyDescent="0.25">
      <c r="B5" s="168"/>
      <c r="C5" s="94">
        <v>2</v>
      </c>
      <c r="D5" s="95"/>
      <c r="E5" s="95"/>
      <c r="F5" s="95" t="str">
        <f>IF(ISNUMBER(MATCH($C5, 'Support(Theoretical)'!$R:$R, 0)), IF(INDEX('Support(Theoretical)'!$L:$L, MATCH($C5, 'Support(Theoretical)'!$R:$R, 0))=1, "COMPLETE", "INCOMPLETE"), "NOT FOUND")</f>
        <v>INCOMPLETE</v>
      </c>
      <c r="G5" s="95" t="str">
        <f>IF(ISNUMBER(MATCH($C5, 'Support(Theoretical)'!$R:$R, 0)), IF(INDEX('Support(Theoretical)'!$L:$L, MATCH($C5, 'Support(Theoretical)'!$R:$R, 0))=1, "COMPLETE", "INCOMPLETE"), "NOT FOUND")</f>
        <v>INCOMPLETE</v>
      </c>
      <c r="R5" s="152"/>
      <c r="S5" s="152"/>
      <c r="T5" s="152"/>
      <c r="U5" s="152"/>
      <c r="V5" s="152"/>
      <c r="W5" s="152"/>
      <c r="X5" s="152"/>
      <c r="Y5" s="152"/>
      <c r="Z5" s="152"/>
      <c r="AA5" s="152"/>
      <c r="AB5" s="152"/>
    </row>
    <row r="6" spans="2:28" ht="15.9" customHeight="1" x14ac:dyDescent="0.25">
      <c r="B6" s="169" t="s">
        <v>14</v>
      </c>
      <c r="C6" s="96">
        <v>1100</v>
      </c>
      <c r="D6" s="95"/>
      <c r="E6" s="95" t="str">
        <f>IF(ISNUMBER(MATCH($C6, 'Support(Theoretical)'!$R:$R, 0)), IF(INDEX('Support(Theoretical)'!$L:$L, MATCH($C6, 'Support(Theoretical)'!$R:$R, 0))=1, "COMPLETE", "INCOMPLETE"), "NOT FOUND")</f>
        <v>INCOMPLETE</v>
      </c>
      <c r="F6" s="95" t="str">
        <f>IF(ISNUMBER(MATCH($C6, 'Support(Theoretical)'!$R:$R, 0)), IF(INDEX('Support(Theoretical)'!$L:$L, MATCH($C6, 'Support(Theoretical)'!$R:$R, 0))=1, "COMPLETE", "INCOMPLETE"), "NOT FOUND")</f>
        <v>INCOMPLETE</v>
      </c>
      <c r="G6" s="95" t="str">
        <f>IF(ISNUMBER(MATCH($C6, 'Support(Theoretical)'!$R:$R, 0)), IF(INDEX('Support(Theoretical)'!$L:$L, MATCH($C6, 'Support(Theoretical)'!$R:$R, 0))=1, "COMPLETE", "INCOMPLETE"), "NOT FOUND")</f>
        <v>INCOMPLETE</v>
      </c>
      <c r="R6" s="152"/>
      <c r="S6" s="152"/>
      <c r="T6" s="152"/>
      <c r="U6" s="152"/>
      <c r="V6" s="152"/>
      <c r="W6" s="152"/>
      <c r="X6" s="152"/>
      <c r="Y6" s="152"/>
      <c r="Z6" s="152"/>
      <c r="AA6" s="152"/>
      <c r="AB6" s="152"/>
    </row>
    <row r="7" spans="2:28" ht="15.9" customHeight="1" x14ac:dyDescent="0.25">
      <c r="B7" s="170"/>
      <c r="C7" s="96">
        <v>1101</v>
      </c>
      <c r="D7" s="95"/>
      <c r="E7" s="95"/>
      <c r="F7" s="95" t="str">
        <f>IF(ISNUMBER(MATCH($C7, 'Support(Theoretical)'!$R:$R, 0)), IF(INDEX('Support(Theoretical)'!$L:$L, MATCH($C7, 'Support(Theoretical)'!$R:$R, 0))=1, "COMPLETE", "INCOMPLETE"), "NOT FOUND")</f>
        <v>INCOMPLETE</v>
      </c>
      <c r="G7" s="95" t="str">
        <f>IF(ISNUMBER(MATCH($C7, 'Support(Theoretical)'!$R:$R, 0)), IF(INDEX('Support(Theoretical)'!$L:$L, MATCH($C7, 'Support(Theoretical)'!$R:$R, 0))=1, "COMPLETE", "INCOMPLETE"), "NOT FOUND")</f>
        <v>INCOMPLETE</v>
      </c>
      <c r="R7" s="152"/>
      <c r="S7" s="152"/>
      <c r="T7" s="152"/>
      <c r="U7" s="152"/>
      <c r="V7" s="152"/>
      <c r="W7" s="152"/>
      <c r="X7" s="152"/>
      <c r="Y7" s="152"/>
      <c r="Z7" s="152"/>
      <c r="AA7" s="152"/>
      <c r="AB7" s="152"/>
    </row>
    <row r="8" spans="2:28" ht="15.9" customHeight="1" x14ac:dyDescent="0.25">
      <c r="B8" s="170"/>
      <c r="C8" s="96">
        <v>1102</v>
      </c>
      <c r="D8" s="95"/>
      <c r="E8" s="95" t="str">
        <f>IF(ISNUMBER(MATCH($C8, 'Support(Theoretical)'!$R:$R, 0)), IF(INDEX('Support(Theoretical)'!$L:$L, MATCH($C8, 'Support(Theoretical)'!$R:$R, 0))=1, "COMPLETE", "INCOMPLETE"), "NOT FOUND")</f>
        <v>INCOMPLETE</v>
      </c>
      <c r="F8" s="95" t="str">
        <f>IF(ISNUMBER(MATCH($C8, 'Support(Theoretical)'!$R:$R, 0)), IF(INDEX('Support(Theoretical)'!$L:$L, MATCH($C8, 'Support(Theoretical)'!$R:$R, 0))=1, "COMPLETE", "INCOMPLETE"), "NOT FOUND")</f>
        <v>INCOMPLETE</v>
      </c>
      <c r="G8" s="95" t="str">
        <f>IF(ISNUMBER(MATCH($C8, 'Support(Theoretical)'!$R:$R, 0)), IF(INDEX('Support(Theoretical)'!$L:$L, MATCH($C8, 'Support(Theoretical)'!$R:$R, 0))=1, "COMPLETE", "INCOMPLETE"), "NOT FOUND")</f>
        <v>INCOMPLETE</v>
      </c>
      <c r="R8" s="152"/>
      <c r="S8" s="152"/>
      <c r="T8" s="152"/>
      <c r="U8" s="152"/>
      <c r="V8" s="152"/>
      <c r="W8" s="152"/>
      <c r="X8" s="152"/>
      <c r="Y8" s="152"/>
      <c r="Z8" s="152"/>
      <c r="AA8" s="152"/>
      <c r="AB8" s="152"/>
    </row>
    <row r="9" spans="2:28" ht="15.9" customHeight="1" x14ac:dyDescent="0.25">
      <c r="B9" s="170"/>
      <c r="C9" s="96">
        <v>1103</v>
      </c>
      <c r="D9" s="95"/>
      <c r="E9" s="95"/>
      <c r="F9" s="95" t="str">
        <f>IF(ISNUMBER(MATCH($C9, 'Support(Theoretical)'!$R:$R, 0)), IF(INDEX('Support(Theoretical)'!$L:$L, MATCH($C9, 'Support(Theoretical)'!$R:$R, 0))=1, "COMPLETE", "INCOMPLETE"), "NOT FOUND")</f>
        <v>INCOMPLETE</v>
      </c>
      <c r="G9" s="95" t="str">
        <f>IF(ISNUMBER(MATCH($C9, 'Support(Theoretical)'!$R:$R, 0)), IF(INDEX('Support(Theoretical)'!$L:$L, MATCH($C9, 'Support(Theoretical)'!$R:$R, 0))=1, "COMPLETE", "INCOMPLETE"), "NOT FOUND")</f>
        <v>INCOMPLETE</v>
      </c>
      <c r="R9" s="152"/>
      <c r="S9" s="152"/>
      <c r="T9" s="152"/>
      <c r="U9" s="152"/>
      <c r="V9" s="152"/>
      <c r="W9" s="152"/>
      <c r="X9" s="152"/>
      <c r="Y9" s="152"/>
      <c r="Z9" s="152"/>
      <c r="AA9" s="152"/>
      <c r="AB9" s="152"/>
    </row>
    <row r="10" spans="2:28" ht="15.9" customHeight="1" x14ac:dyDescent="0.25">
      <c r="B10" s="170"/>
      <c r="C10" s="96">
        <v>1200</v>
      </c>
      <c r="D10" s="95"/>
      <c r="E10" s="95" t="str">
        <f>IF(ISNUMBER(MATCH($C10, 'Support(Theoretical)'!$R:$R, 0)), IF(INDEX('Support(Theoretical)'!$L:$L, MATCH($C10, 'Support(Theoretical)'!$R:$R, 0))=1, "COMPLETE", "INCOMPLETE"), "NOT FOUND")</f>
        <v>INCOMPLETE</v>
      </c>
      <c r="F10" s="95" t="str">
        <f>IF(ISNUMBER(MATCH($C10, 'Support(Theoretical)'!$R:$R, 0)), IF(INDEX('Support(Theoretical)'!$L:$L, MATCH($C10, 'Support(Theoretical)'!$R:$R, 0))=1, "COMPLETE", "INCOMPLETE"), "NOT FOUND")</f>
        <v>INCOMPLETE</v>
      </c>
      <c r="G10" s="95" t="str">
        <f>IF(ISNUMBER(MATCH($C10, 'Support(Theoretical)'!$R:$R, 0)), IF(INDEX('Support(Theoretical)'!$L:$L, MATCH($C10, 'Support(Theoretical)'!$R:$R, 0))=1, "COMPLETE", "INCOMPLETE"), "NOT FOUND")</f>
        <v>INCOMPLETE</v>
      </c>
      <c r="R10" s="152"/>
      <c r="S10" s="152"/>
      <c r="T10" s="152"/>
      <c r="U10" s="152"/>
      <c r="V10" s="152"/>
      <c r="W10" s="152"/>
      <c r="X10" s="152"/>
      <c r="Y10" s="152"/>
      <c r="Z10" s="152"/>
      <c r="AA10" s="152"/>
      <c r="AB10" s="152"/>
    </row>
    <row r="11" spans="2:28" ht="15.9" customHeight="1" x14ac:dyDescent="0.25">
      <c r="B11" s="170"/>
      <c r="C11" s="96">
        <v>1201</v>
      </c>
      <c r="D11" s="95"/>
      <c r="E11" s="95"/>
      <c r="F11" s="95" t="str">
        <f>IF(ISNUMBER(MATCH($C11, 'Support(Theoretical)'!$R:$R, 0)), IF(INDEX('Support(Theoretical)'!$L:$L, MATCH($C11, 'Support(Theoretical)'!$R:$R, 0))=1, "COMPLETE", "INCOMPLETE"), "NOT FOUND")</f>
        <v>INCOMPLETE</v>
      </c>
      <c r="G11" s="95" t="str">
        <f>IF(ISNUMBER(MATCH($C11, 'Support(Theoretical)'!$R:$R, 0)), IF(INDEX('Support(Theoretical)'!$L:$L, MATCH($C11, 'Support(Theoretical)'!$R:$R, 0))=1, "COMPLETE", "INCOMPLETE"), "NOT FOUND")</f>
        <v>INCOMPLETE</v>
      </c>
      <c r="R11" s="152"/>
      <c r="S11" s="152"/>
      <c r="T11" s="152"/>
      <c r="U11" s="152"/>
      <c r="V11" s="152"/>
      <c r="W11" s="152"/>
      <c r="X11" s="152"/>
      <c r="Y11" s="152"/>
      <c r="Z11" s="152"/>
      <c r="AA11" s="152"/>
      <c r="AB11" s="152"/>
    </row>
    <row r="12" spans="2:28" ht="15.9" customHeight="1" x14ac:dyDescent="0.25">
      <c r="B12" s="170"/>
      <c r="C12" s="96">
        <v>1202</v>
      </c>
      <c r="D12" s="95"/>
      <c r="E12" s="95" t="str">
        <f>IF(ISNUMBER(MATCH($C12, 'Support(Theoretical)'!$R:$R, 0)), IF(INDEX('Support(Theoretical)'!$L:$L, MATCH($C12, 'Support(Theoretical)'!$R:$R, 0))=1, "COMPLETE", "INCOMPLETE"), "NOT FOUND")</f>
        <v>INCOMPLETE</v>
      </c>
      <c r="F12" s="95" t="str">
        <f>IF(ISNUMBER(MATCH($C12, 'Support(Theoretical)'!$R:$R, 0)), IF(INDEX('Support(Theoretical)'!$L:$L, MATCH($C12, 'Support(Theoretical)'!$R:$R, 0))=1, "COMPLETE", "INCOMPLETE"), "NOT FOUND")</f>
        <v>INCOMPLETE</v>
      </c>
      <c r="G12" s="95" t="str">
        <f>IF(ISNUMBER(MATCH($C12, 'Support(Theoretical)'!$R:$R, 0)), IF(INDEX('Support(Theoretical)'!$L:$L, MATCH($C12, 'Support(Theoretical)'!$R:$R, 0))=1, "COMPLETE", "INCOMPLETE"), "NOT FOUND")</f>
        <v>INCOMPLETE</v>
      </c>
      <c r="R12" s="152"/>
      <c r="S12" s="152"/>
      <c r="T12" s="152"/>
      <c r="U12" s="152"/>
      <c r="V12" s="152"/>
      <c r="W12" s="152"/>
      <c r="X12" s="152"/>
      <c r="Y12" s="152"/>
      <c r="Z12" s="152"/>
      <c r="AA12" s="152"/>
      <c r="AB12" s="152"/>
    </row>
    <row r="13" spans="2:28" ht="15.9" customHeight="1" x14ac:dyDescent="0.25">
      <c r="B13" s="170"/>
      <c r="C13" s="96">
        <v>1203</v>
      </c>
      <c r="D13" s="95"/>
      <c r="E13" s="95" t="str">
        <f>IF(ISNUMBER(MATCH($C13, 'Support(Theoretical)'!$R:$R, 0)), IF(INDEX('Support(Theoretical)'!$L:$L, MATCH($C13, 'Support(Theoretical)'!$R:$R, 0))=1, "COMPLETE", "INCOMPLETE"), "NOT FOUND")</f>
        <v>INCOMPLETE</v>
      </c>
      <c r="F13" s="95" t="str">
        <f>IF(ISNUMBER(MATCH($C13, 'Support(Theoretical)'!$R:$R, 0)), IF(INDEX('Support(Theoretical)'!$L:$L, MATCH($C13, 'Support(Theoretical)'!$R:$R, 0))=1, "COMPLETE", "INCOMPLETE"), "NOT FOUND")</f>
        <v>INCOMPLETE</v>
      </c>
      <c r="G13" s="95" t="str">
        <f>IF(ISNUMBER(MATCH($C13, 'Support(Theoretical)'!$R:$R, 0)), IF(INDEX('Support(Theoretical)'!$L:$L, MATCH($C13, 'Support(Theoretical)'!$R:$R, 0))=1, "COMPLETE", "INCOMPLETE"), "NOT FOUND")</f>
        <v>INCOMPLETE</v>
      </c>
      <c r="R13" s="152"/>
      <c r="S13" s="152"/>
      <c r="T13" s="152"/>
      <c r="U13" s="152"/>
      <c r="V13" s="152"/>
      <c r="W13" s="152"/>
      <c r="X13" s="152"/>
      <c r="Y13" s="152"/>
      <c r="Z13" s="152"/>
      <c r="AA13" s="152"/>
      <c r="AB13" s="152"/>
    </row>
    <row r="14" spans="2:28" ht="15.9" customHeight="1" x14ac:dyDescent="0.25">
      <c r="B14" s="170"/>
      <c r="C14" s="96">
        <v>1204</v>
      </c>
      <c r="D14" s="95"/>
      <c r="E14" s="95"/>
      <c r="F14" s="95"/>
      <c r="G14" s="95" t="str">
        <f>IF(ISNUMBER(MATCH($C14, 'Support(Theoretical)'!$R:$R, 0)), IF(INDEX('Support(Theoretical)'!$L:$L, MATCH($C14, 'Support(Theoretical)'!$R:$R, 0))=1, "COMPLETE", "INCOMPLETE"), "NOT FOUND")</f>
        <v>INCOMPLETE</v>
      </c>
      <c r="R14" s="152"/>
      <c r="S14" s="152"/>
      <c r="T14" s="152"/>
      <c r="U14" s="152"/>
      <c r="V14" s="152"/>
      <c r="W14" s="152"/>
      <c r="X14" s="152"/>
      <c r="Y14" s="152"/>
      <c r="Z14" s="152"/>
      <c r="AA14" s="152"/>
      <c r="AB14" s="152"/>
    </row>
    <row r="15" spans="2:28" ht="15.9" customHeight="1" x14ac:dyDescent="0.25">
      <c r="B15" s="170"/>
      <c r="C15" s="96">
        <v>1205</v>
      </c>
      <c r="D15" s="95"/>
      <c r="E15" s="95"/>
      <c r="F15" s="95" t="str">
        <f>IF(ISNUMBER(MATCH($C15, 'Support(Theoretical)'!$R:$R, 0)), IF(INDEX('Support(Theoretical)'!$L:$L, MATCH($C15, 'Support(Theoretical)'!$R:$R, 0))=1, "COMPLETE", "INCOMPLETE"), "NOT FOUND")</f>
        <v>INCOMPLETE</v>
      </c>
      <c r="G15" s="95" t="str">
        <f>IF(ISNUMBER(MATCH($C15, 'Support(Theoretical)'!$R:$R, 0)), IF(INDEX('Support(Theoretical)'!$L:$L, MATCH($C15, 'Support(Theoretical)'!$R:$R, 0))=1, "COMPLETE", "INCOMPLETE"), "NOT FOUND")</f>
        <v>INCOMPLETE</v>
      </c>
      <c r="R15" s="152"/>
      <c r="S15" s="152"/>
      <c r="T15" s="152"/>
      <c r="U15" s="152"/>
      <c r="V15" s="152"/>
      <c r="W15" s="152"/>
      <c r="X15" s="152"/>
      <c r="Y15" s="152"/>
      <c r="Z15" s="152"/>
      <c r="AA15" s="152"/>
      <c r="AB15" s="152"/>
    </row>
    <row r="16" spans="2:28" ht="15.9" customHeight="1" x14ac:dyDescent="0.25">
      <c r="B16" s="170"/>
      <c r="C16" s="96">
        <v>1206</v>
      </c>
      <c r="D16" s="95"/>
      <c r="E16" s="95"/>
      <c r="F16" s="95" t="str">
        <f>IF(ISNUMBER(MATCH($C16, 'Support(Theoretical)'!$R:$R, 0)), IF(INDEX('Support(Theoretical)'!$L:$L, MATCH($C16, 'Support(Theoretical)'!$R:$R, 0))=1, "COMPLETE", "INCOMPLETE"), "NOT FOUND")</f>
        <v>INCOMPLETE</v>
      </c>
      <c r="G16" s="95" t="str">
        <f>IF(ISNUMBER(MATCH($C16, 'Support(Theoretical)'!$R:$R, 0)), IF(INDEX('Support(Theoretical)'!$L:$L, MATCH($C16, 'Support(Theoretical)'!$R:$R, 0))=1, "COMPLETE", "INCOMPLETE"), "NOT FOUND")</f>
        <v>INCOMPLETE</v>
      </c>
      <c r="R16" s="152"/>
      <c r="S16" s="152"/>
      <c r="T16" s="152"/>
      <c r="U16" s="152"/>
      <c r="V16" s="152"/>
      <c r="W16" s="152"/>
      <c r="X16" s="152"/>
      <c r="Y16" s="152"/>
      <c r="Z16" s="152"/>
      <c r="AA16" s="152"/>
      <c r="AB16" s="152"/>
    </row>
    <row r="17" spans="2:28" ht="15.9" customHeight="1" x14ac:dyDescent="0.25">
      <c r="B17" s="170"/>
      <c r="C17" s="96">
        <v>1300</v>
      </c>
      <c r="D17" s="95"/>
      <c r="E17" s="95" t="str">
        <f>IF(ISNUMBER(MATCH($C17, 'Support(Theoretical)'!$R:$R, 0)), IF(INDEX('Support(Theoretical)'!$L:$L, MATCH($C17, 'Support(Theoretical)'!$R:$R, 0))=1, "COMPLETE", "INCOMPLETE"), "NOT FOUND")</f>
        <v>INCOMPLETE</v>
      </c>
      <c r="F17" s="95" t="str">
        <f>IF(ISNUMBER(MATCH($C17, 'Support(Theoretical)'!$R:$R, 0)), IF(INDEX('Support(Theoretical)'!$L:$L, MATCH($C17, 'Support(Theoretical)'!$R:$R, 0))=1, "COMPLETE", "INCOMPLETE"), "NOT FOUND")</f>
        <v>INCOMPLETE</v>
      </c>
      <c r="G17" s="95" t="str">
        <f>IF(ISNUMBER(MATCH($C17, 'Support(Theoretical)'!$R:$R, 0)), IF(INDEX('Support(Theoretical)'!$L:$L, MATCH($C17, 'Support(Theoretical)'!$R:$R, 0))=1, "COMPLETE", "INCOMPLETE"), "NOT FOUND")</f>
        <v>INCOMPLETE</v>
      </c>
      <c r="R17" s="152"/>
      <c r="S17" s="152"/>
      <c r="T17" s="152"/>
      <c r="U17" s="152"/>
      <c r="V17" s="152"/>
      <c r="W17" s="152"/>
      <c r="X17" s="152"/>
      <c r="Y17" s="152"/>
      <c r="Z17" s="152"/>
      <c r="AA17" s="152"/>
      <c r="AB17" s="152"/>
    </row>
    <row r="18" spans="2:28" ht="15.9" customHeight="1" x14ac:dyDescent="0.25">
      <c r="B18" s="170"/>
      <c r="C18" s="96">
        <v>1301</v>
      </c>
      <c r="D18" s="95"/>
      <c r="E18" s="95"/>
      <c r="F18" s="95" t="str">
        <f>IF(ISNUMBER(MATCH($C18, 'Support(Theoretical)'!$R:$R, 0)), IF(INDEX('Support(Theoretical)'!$L:$L, MATCH($C18, 'Support(Theoretical)'!$R:$R, 0))=1, "COMPLETE", "INCOMPLETE"), "NOT FOUND")</f>
        <v>INCOMPLETE</v>
      </c>
      <c r="G18" s="95" t="str">
        <f>IF(ISNUMBER(MATCH($C18, 'Support(Theoretical)'!$R:$R, 0)), IF(INDEX('Support(Theoretical)'!$L:$L, MATCH($C18, 'Support(Theoretical)'!$R:$R, 0))=1, "COMPLETE", "INCOMPLETE"), "NOT FOUND")</f>
        <v>INCOMPLETE</v>
      </c>
      <c r="R18" s="152"/>
      <c r="S18" s="152"/>
      <c r="T18" s="152"/>
      <c r="U18" s="152"/>
      <c r="V18" s="152"/>
      <c r="W18" s="152"/>
      <c r="X18" s="152"/>
      <c r="Y18" s="152"/>
      <c r="Z18" s="152"/>
      <c r="AA18" s="152"/>
      <c r="AB18" s="152"/>
    </row>
    <row r="19" spans="2:28" ht="15.9" customHeight="1" x14ac:dyDescent="0.25">
      <c r="B19" s="170"/>
      <c r="C19" s="96">
        <v>1400</v>
      </c>
      <c r="D19" s="95"/>
      <c r="E19" s="95" t="str">
        <f>IF(ISNUMBER(MATCH($C19, 'Support(Theoretical)'!$R:$R, 0)), IF(INDEX('Support(Theoretical)'!$L:$L, MATCH($C19, 'Support(Theoretical)'!$R:$R, 0))=1, "COMPLETE", "INCOMPLETE"), "NOT FOUND")</f>
        <v>INCOMPLETE</v>
      </c>
      <c r="F19" s="95" t="str">
        <f>IF(ISNUMBER(MATCH($C19, 'Support(Theoretical)'!$R:$R, 0)), IF(INDEX('Support(Theoretical)'!$L:$L, MATCH($C19, 'Support(Theoretical)'!$R:$R, 0))=1, "COMPLETE", "INCOMPLETE"), "NOT FOUND")</f>
        <v>INCOMPLETE</v>
      </c>
      <c r="G19" s="95" t="str">
        <f>IF(ISNUMBER(MATCH($C19, 'Support(Theoretical)'!$R:$R, 0)), IF(INDEX('Support(Theoretical)'!$L:$L, MATCH($C19, 'Support(Theoretical)'!$R:$R, 0))=1, "COMPLETE", "INCOMPLETE"), "NOT FOUND")</f>
        <v>INCOMPLETE</v>
      </c>
      <c r="R19" s="152"/>
      <c r="S19" s="152"/>
      <c r="T19" s="152"/>
      <c r="U19" s="152"/>
      <c r="V19" s="152"/>
      <c r="W19" s="152"/>
      <c r="X19" s="152"/>
      <c r="Y19" s="152"/>
      <c r="Z19" s="152"/>
      <c r="AA19" s="152"/>
      <c r="AB19" s="152"/>
    </row>
    <row r="20" spans="2:28" ht="15.9" customHeight="1" x14ac:dyDescent="0.25">
      <c r="B20" s="170"/>
      <c r="C20" s="96">
        <v>1401</v>
      </c>
      <c r="D20" s="95"/>
      <c r="E20" s="95" t="str">
        <f>IF(ISNUMBER(MATCH($C20, 'Support(Theoretical)'!$R:$R, 0)), IF(INDEX('Support(Theoretical)'!$L:$L, MATCH($C20, 'Support(Theoretical)'!$R:$R, 0))=1, "COMPLETE", "INCOMPLETE"), "NOT FOUND")</f>
        <v>INCOMPLETE</v>
      </c>
      <c r="F20" s="95" t="str">
        <f>IF(ISNUMBER(MATCH($C20, 'Support(Theoretical)'!$R:$R, 0)), IF(INDEX('Support(Theoretical)'!$L:$L, MATCH($C20, 'Support(Theoretical)'!$R:$R, 0))=1, "COMPLETE", "INCOMPLETE"), "NOT FOUND")</f>
        <v>INCOMPLETE</v>
      </c>
      <c r="G20" s="95" t="str">
        <f>IF(ISNUMBER(MATCH($C20, 'Support(Theoretical)'!$R:$R, 0)), IF(INDEX('Support(Theoretical)'!$L:$L, MATCH($C20, 'Support(Theoretical)'!$R:$R, 0))=1, "COMPLETE", "INCOMPLETE"), "NOT FOUND")</f>
        <v>INCOMPLETE</v>
      </c>
      <c r="R20" s="152"/>
      <c r="S20" s="152"/>
      <c r="T20" s="152"/>
      <c r="U20" s="152"/>
      <c r="V20" s="152"/>
      <c r="W20" s="152"/>
      <c r="X20" s="152"/>
      <c r="Y20" s="152"/>
      <c r="Z20" s="152"/>
      <c r="AA20" s="152"/>
      <c r="AB20" s="152"/>
    </row>
    <row r="21" spans="2:28" ht="15.9" customHeight="1" x14ac:dyDescent="0.25">
      <c r="B21" s="170"/>
      <c r="C21" s="96">
        <v>1500</v>
      </c>
      <c r="D21" s="95"/>
      <c r="E21" s="95" t="str">
        <f>IF(ISNUMBER(MATCH($C21, 'Support(Theoretical)'!$R:$R, 0)), IF(INDEX('Support(Theoretical)'!$L:$L, MATCH($C21, 'Support(Theoretical)'!$R:$R, 0))=1, "COMPLETE", "INCOMPLETE"), "NOT FOUND")</f>
        <v>INCOMPLETE</v>
      </c>
      <c r="F21" s="95" t="str">
        <f>IF(ISNUMBER(MATCH($C21, 'Support(Theoretical)'!$R:$R, 0)), IF(INDEX('Support(Theoretical)'!$L:$L, MATCH($C21, 'Support(Theoretical)'!$R:$R, 0))=1, "COMPLETE", "INCOMPLETE"), "NOT FOUND")</f>
        <v>INCOMPLETE</v>
      </c>
      <c r="G21" s="95" t="str">
        <f>IF(ISNUMBER(MATCH($C21, 'Support(Theoretical)'!$R:$R, 0)), IF(INDEX('Support(Theoretical)'!$L:$L, MATCH($C21, 'Support(Theoretical)'!$R:$R, 0))=1, "COMPLETE", "INCOMPLETE"), "NOT FOUND")</f>
        <v>INCOMPLETE</v>
      </c>
      <c r="R21" s="152"/>
      <c r="S21" s="152"/>
      <c r="T21" s="152"/>
      <c r="U21" s="152"/>
      <c r="V21" s="152"/>
      <c r="W21" s="152"/>
      <c r="X21" s="152"/>
      <c r="Y21" s="152"/>
      <c r="Z21" s="152"/>
      <c r="AA21" s="152"/>
      <c r="AB21" s="152"/>
    </row>
    <row r="22" spans="2:28" ht="15.9" customHeight="1" x14ac:dyDescent="0.25">
      <c r="B22" s="170"/>
      <c r="C22" s="96">
        <v>1501</v>
      </c>
      <c r="D22" s="95"/>
      <c r="E22" s="95" t="str">
        <f>IF(ISNUMBER(MATCH($C22, 'Support(Theoretical)'!$R:$R, 0)), IF(INDEX('Support(Theoretical)'!$L:$L, MATCH($C22, 'Support(Theoretical)'!$R:$R, 0))=1, "COMPLETE", "INCOMPLETE"), "NOT FOUND")</f>
        <v>INCOMPLETE</v>
      </c>
      <c r="F22" s="95" t="str">
        <f>IF(ISNUMBER(MATCH($C22, 'Support(Theoretical)'!$R:$R, 0)), IF(INDEX('Support(Theoretical)'!$L:$L, MATCH($C22, 'Support(Theoretical)'!$R:$R, 0))=1, "COMPLETE", "INCOMPLETE"), "NOT FOUND")</f>
        <v>INCOMPLETE</v>
      </c>
      <c r="G22" s="95" t="str">
        <f>IF(ISNUMBER(MATCH($C22, 'Support(Theoretical)'!$R:$R, 0)), IF(INDEX('Support(Theoretical)'!$L:$L, MATCH($C22, 'Support(Theoretical)'!$R:$R, 0))=1, "COMPLETE", "INCOMPLETE"), "NOT FOUND")</f>
        <v>INCOMPLETE</v>
      </c>
      <c r="R22" s="152"/>
      <c r="S22" s="152"/>
      <c r="T22" s="152"/>
      <c r="U22" s="152"/>
      <c r="V22" s="152"/>
      <c r="W22" s="152"/>
      <c r="X22" s="152"/>
      <c r="Y22" s="152"/>
      <c r="Z22" s="152"/>
      <c r="AA22" s="152"/>
      <c r="AB22" s="152"/>
    </row>
    <row r="23" spans="2:28" ht="15.9" customHeight="1" x14ac:dyDescent="0.25">
      <c r="B23" s="170"/>
      <c r="C23" s="96">
        <v>1502</v>
      </c>
      <c r="D23" s="95"/>
      <c r="E23" s="95" t="str">
        <f>IF(ISNUMBER(MATCH($C23, 'Support(Theoretical)'!$R:$R, 0)), IF(INDEX('Support(Theoretical)'!$L:$L, MATCH($C23, 'Support(Theoretical)'!$R:$R, 0))=1, "COMPLETE", "INCOMPLETE"), "NOT FOUND")</f>
        <v>INCOMPLETE</v>
      </c>
      <c r="F23" s="95" t="str">
        <f>IF(ISNUMBER(MATCH($C23, 'Support(Theoretical)'!$R:$R, 0)), IF(INDEX('Support(Theoretical)'!$L:$L, MATCH($C23, 'Support(Theoretical)'!$R:$R, 0))=1, "COMPLETE", "INCOMPLETE"), "NOT FOUND")</f>
        <v>INCOMPLETE</v>
      </c>
      <c r="G23" s="95" t="str">
        <f>IF(ISNUMBER(MATCH($C23, 'Support(Theoretical)'!$R:$R, 0)), IF(INDEX('Support(Theoretical)'!$L:$L, MATCH($C23, 'Support(Theoretical)'!$R:$R, 0))=1, "COMPLETE", "INCOMPLETE"), "NOT FOUND")</f>
        <v>INCOMPLETE</v>
      </c>
      <c r="R23" s="152"/>
      <c r="S23" s="152"/>
      <c r="T23" s="152"/>
      <c r="U23" s="152"/>
      <c r="V23" s="152"/>
      <c r="W23" s="152"/>
      <c r="X23" s="152"/>
      <c r="Y23" s="152"/>
      <c r="Z23" s="152"/>
      <c r="AA23" s="152"/>
      <c r="AB23" s="152"/>
    </row>
    <row r="24" spans="2:28" ht="15.9" customHeight="1" x14ac:dyDescent="0.25">
      <c r="B24" s="171"/>
      <c r="C24" s="96">
        <v>1503</v>
      </c>
      <c r="D24" s="95"/>
      <c r="E24" s="95" t="str">
        <f>IF(ISNUMBER(MATCH($C24, 'Support(Theoretical)'!$R:$R, 0)), IF(INDEX('Support(Theoretical)'!$L:$L, MATCH($C24, 'Support(Theoretical)'!$R:$R, 0))=1, "COMPLETE", "INCOMPLETE"), "NOT FOUND")</f>
        <v>INCOMPLETE</v>
      </c>
      <c r="F24" s="95" t="str">
        <f>IF(ISNUMBER(MATCH($C24, 'Support(Theoretical)'!$R:$R, 0)), IF(INDEX('Support(Theoretical)'!$L:$L, MATCH($C24, 'Support(Theoretical)'!$R:$R, 0))=1, "COMPLETE", "INCOMPLETE"), "NOT FOUND")</f>
        <v>INCOMPLETE</v>
      </c>
      <c r="G24" s="95" t="str">
        <f>IF(ISNUMBER(MATCH($C24, 'Support(Theoretical)'!$R:$R, 0)), IF(INDEX('Support(Theoretical)'!$L:$L, MATCH($C24, 'Support(Theoretical)'!$R:$R, 0))=1, "COMPLETE", "INCOMPLETE"), "NOT FOUND")</f>
        <v>INCOMPLETE</v>
      </c>
      <c r="R24" s="152"/>
      <c r="S24" s="152"/>
      <c r="T24" s="152"/>
      <c r="U24" s="152"/>
      <c r="V24" s="152"/>
      <c r="W24" s="152"/>
      <c r="X24" s="152"/>
      <c r="Y24" s="152"/>
      <c r="Z24" s="152"/>
      <c r="AA24" s="152"/>
      <c r="AB24" s="152"/>
    </row>
    <row r="25" spans="2:28" ht="15.9" customHeight="1" x14ac:dyDescent="0.25">
      <c r="B25" s="172" t="s">
        <v>15</v>
      </c>
      <c r="C25" s="97">
        <v>2100</v>
      </c>
      <c r="D25" s="95"/>
      <c r="E25" s="95" t="str">
        <f>IF(ISNUMBER(MATCH($C25, 'Support(Theoretical)'!$R:$R, 0)), IF(INDEX('Support(Theoretical)'!$L:$L, MATCH($C25, 'Support(Theoretical)'!$R:$R, 0))=1, "COMPLETE", "INCOMPLETE"), "NOT FOUND")</f>
        <v>INCOMPLETE</v>
      </c>
      <c r="F25" s="95" t="str">
        <f>IF(ISNUMBER(MATCH($C25, 'Support(Theoretical)'!$R:$R, 0)), IF(INDEX('Support(Theoretical)'!$L:$L, MATCH($C25, 'Support(Theoretical)'!$R:$R, 0))=1, "COMPLETE", "INCOMPLETE"), "NOT FOUND")</f>
        <v>INCOMPLETE</v>
      </c>
      <c r="G25" s="95" t="str">
        <f>IF(ISNUMBER(MATCH($C25, 'Support(Theoretical)'!$R:$R, 0)), IF(INDEX('Support(Theoretical)'!$L:$L, MATCH($C25, 'Support(Theoretical)'!$R:$R, 0))=1, "COMPLETE", "INCOMPLETE"), "NOT FOUND")</f>
        <v>INCOMPLETE</v>
      </c>
      <c r="R25" s="152"/>
      <c r="S25" s="152"/>
      <c r="T25" s="152"/>
      <c r="U25" s="152"/>
      <c r="V25" s="152"/>
      <c r="W25" s="152"/>
      <c r="X25" s="152"/>
      <c r="Y25" s="152"/>
      <c r="Z25" s="152"/>
      <c r="AA25" s="152"/>
      <c r="AB25" s="152"/>
    </row>
    <row r="26" spans="2:28" ht="15.9" customHeight="1" x14ac:dyDescent="0.25">
      <c r="B26" s="173"/>
      <c r="C26" s="97">
        <v>2101</v>
      </c>
      <c r="D26" s="95"/>
      <c r="E26" s="95"/>
      <c r="F26" s="95" t="str">
        <f>IF(ISNUMBER(MATCH($C26, 'Support(Theoretical)'!$R:$R, 0)), IF(INDEX('Support(Theoretical)'!$L:$L, MATCH($C26, 'Support(Theoretical)'!$R:$R, 0))=1, "COMPLETE", "INCOMPLETE"), "NOT FOUND")</f>
        <v>INCOMPLETE</v>
      </c>
      <c r="G26" s="95" t="str">
        <f>IF(ISNUMBER(MATCH($C26, 'Support(Theoretical)'!$R:$R, 0)), IF(INDEX('Support(Theoretical)'!$L:$L, MATCH($C26, 'Support(Theoretical)'!$R:$R, 0))=1, "COMPLETE", "INCOMPLETE"), "NOT FOUND")</f>
        <v>INCOMPLETE</v>
      </c>
      <c r="R26" s="152"/>
      <c r="S26" s="152"/>
      <c r="T26" s="152"/>
      <c r="U26" s="152"/>
      <c r="V26" s="152"/>
      <c r="W26" s="152"/>
      <c r="X26" s="152"/>
      <c r="Y26" s="152"/>
      <c r="Z26" s="152"/>
      <c r="AA26" s="152"/>
      <c r="AB26" s="152"/>
    </row>
    <row r="27" spans="2:28" ht="15.9" customHeight="1" x14ac:dyDescent="0.25">
      <c r="B27" s="173"/>
      <c r="C27" s="97">
        <v>2200</v>
      </c>
      <c r="D27" s="95"/>
      <c r="E27" s="95" t="str">
        <f>IF(ISNUMBER(MATCH($C27, 'Support(Theoretical)'!$R:$R, 0)), IF(INDEX('Support(Theoretical)'!$L:$L, MATCH($C27, 'Support(Theoretical)'!$R:$R, 0))=1, "COMPLETE", "INCOMPLETE"), "NOT FOUND")</f>
        <v>INCOMPLETE</v>
      </c>
      <c r="F27" s="95" t="str">
        <f>IF(ISNUMBER(MATCH($C27, 'Support(Theoretical)'!$R:$R, 0)), IF(INDEX('Support(Theoretical)'!$L:$L, MATCH($C27, 'Support(Theoretical)'!$R:$R, 0))=1, "COMPLETE", "INCOMPLETE"), "NOT FOUND")</f>
        <v>INCOMPLETE</v>
      </c>
      <c r="G27" s="95" t="str">
        <f>IF(ISNUMBER(MATCH($C27, 'Support(Theoretical)'!$R:$R, 0)), IF(INDEX('Support(Theoretical)'!$L:$L, MATCH($C27, 'Support(Theoretical)'!$R:$R, 0))=1, "COMPLETE", "INCOMPLETE"), "NOT FOUND")</f>
        <v>INCOMPLETE</v>
      </c>
      <c r="R27" s="152"/>
      <c r="S27" s="152"/>
      <c r="T27" s="152"/>
      <c r="U27" s="152"/>
      <c r="V27" s="152"/>
      <c r="W27" s="152"/>
      <c r="X27" s="152"/>
      <c r="Y27" s="152"/>
      <c r="Z27" s="152"/>
      <c r="AA27" s="152"/>
      <c r="AB27" s="152"/>
    </row>
    <row r="28" spans="2:28" ht="15.9" customHeight="1" x14ac:dyDescent="0.25">
      <c r="B28" s="173"/>
      <c r="C28" s="97">
        <v>2201</v>
      </c>
      <c r="D28" s="95"/>
      <c r="E28" s="95"/>
      <c r="F28" s="95" t="str">
        <f>IF(ISNUMBER(MATCH($C28, 'Support(Theoretical)'!$R:$R, 0)), IF(INDEX('Support(Theoretical)'!$L:$L, MATCH($C28, 'Support(Theoretical)'!$R:$R, 0))=1, "COMPLETE", "INCOMPLETE"), "NOT FOUND")</f>
        <v>INCOMPLETE</v>
      </c>
      <c r="G28" s="95" t="str">
        <f>IF(ISNUMBER(MATCH($C28, 'Support(Theoretical)'!$R:$R, 0)), IF(INDEX('Support(Theoretical)'!$L:$L, MATCH($C28, 'Support(Theoretical)'!$R:$R, 0))=1, "COMPLETE", "INCOMPLETE"), "NOT FOUND")</f>
        <v>INCOMPLETE</v>
      </c>
      <c r="R28" s="152"/>
      <c r="S28" s="152"/>
      <c r="T28" s="152"/>
      <c r="U28" s="152"/>
      <c r="V28" s="152"/>
      <c r="W28" s="152"/>
      <c r="X28" s="152"/>
      <c r="Y28" s="152"/>
      <c r="Z28" s="152"/>
      <c r="AA28" s="152"/>
      <c r="AB28" s="152"/>
    </row>
    <row r="29" spans="2:28" ht="15.9" customHeight="1" x14ac:dyDescent="0.25">
      <c r="B29" s="173"/>
      <c r="C29" s="97">
        <v>2202</v>
      </c>
      <c r="D29" s="95"/>
      <c r="E29" s="95"/>
      <c r="F29" s="95" t="str">
        <f>IF(ISNUMBER(MATCH($C29, 'Support(Theoretical)'!$R:$R, 0)), IF(INDEX('Support(Theoretical)'!$L:$L, MATCH($C29, 'Support(Theoretical)'!$R:$R, 0))=1, "COMPLETE", "INCOMPLETE"), "NOT FOUND")</f>
        <v>INCOMPLETE</v>
      </c>
      <c r="G29" s="95" t="str">
        <f>IF(ISNUMBER(MATCH($C29, 'Support(Theoretical)'!$R:$R, 0)), IF(INDEX('Support(Theoretical)'!$L:$L, MATCH($C29, 'Support(Theoretical)'!$R:$R, 0))=1, "COMPLETE", "INCOMPLETE"), "NOT FOUND")</f>
        <v>INCOMPLETE</v>
      </c>
      <c r="R29" s="152"/>
      <c r="S29" s="152"/>
      <c r="T29" s="152"/>
      <c r="U29" s="152"/>
      <c r="V29" s="152"/>
      <c r="W29" s="152"/>
      <c r="X29" s="152"/>
      <c r="Y29" s="152"/>
      <c r="Z29" s="152"/>
      <c r="AA29" s="152"/>
      <c r="AB29" s="152"/>
    </row>
    <row r="30" spans="2:28" ht="15.9" customHeight="1" x14ac:dyDescent="0.25">
      <c r="B30" s="173"/>
      <c r="C30" s="97">
        <v>2203</v>
      </c>
      <c r="D30" s="95"/>
      <c r="E30" s="95"/>
      <c r="F30" s="95" t="str">
        <f>IF(ISNUMBER(MATCH($C30, 'Support(Theoretical)'!$R:$R, 0)), IF(INDEX('Support(Theoretical)'!$L:$L, MATCH($C30, 'Support(Theoretical)'!$R:$R, 0))=1, "COMPLETE", "INCOMPLETE"), "NOT FOUND")</f>
        <v>INCOMPLETE</v>
      </c>
      <c r="G30" s="95" t="str">
        <f>IF(ISNUMBER(MATCH($C30, 'Support(Theoretical)'!$R:$R, 0)), IF(INDEX('Support(Theoretical)'!$L:$L, MATCH($C30, 'Support(Theoretical)'!$R:$R, 0))=1, "COMPLETE", "INCOMPLETE"), "NOT FOUND")</f>
        <v>INCOMPLETE</v>
      </c>
      <c r="R30" s="152"/>
      <c r="S30" s="152"/>
      <c r="T30" s="152"/>
      <c r="U30" s="152"/>
      <c r="V30" s="152"/>
      <c r="W30" s="152"/>
      <c r="X30" s="152"/>
      <c r="Y30" s="152"/>
      <c r="Z30" s="152"/>
      <c r="AA30" s="152"/>
      <c r="AB30" s="152"/>
    </row>
    <row r="31" spans="2:28" ht="15.9" customHeight="1" x14ac:dyDescent="0.25">
      <c r="B31" s="173"/>
      <c r="C31" s="97">
        <v>2204</v>
      </c>
      <c r="D31" s="95"/>
      <c r="E31" s="95" t="str">
        <f>IF(ISNUMBER(MATCH($C31, 'Support(Theoretical)'!$R:$R, 0)), IF(INDEX('Support(Theoretical)'!$L:$L, MATCH($C31, 'Support(Theoretical)'!$R:$R, 0))=1, "COMPLETE", "INCOMPLETE"), "NOT FOUND")</f>
        <v>INCOMPLETE</v>
      </c>
      <c r="F31" s="95" t="str">
        <f>IF(ISNUMBER(MATCH($C31, 'Support(Theoretical)'!$R:$R, 0)), IF(INDEX('Support(Theoretical)'!$L:$L, MATCH($C31, 'Support(Theoretical)'!$R:$R, 0))=1, "COMPLETE", "INCOMPLETE"), "NOT FOUND")</f>
        <v>INCOMPLETE</v>
      </c>
      <c r="G31" s="95" t="str">
        <f>IF(ISNUMBER(MATCH($C31, 'Support(Theoretical)'!$R:$R, 0)), IF(INDEX('Support(Theoretical)'!$L:$L, MATCH($C31, 'Support(Theoretical)'!$R:$R, 0))=1, "COMPLETE", "INCOMPLETE"), "NOT FOUND")</f>
        <v>INCOMPLETE</v>
      </c>
      <c r="R31" s="152"/>
      <c r="S31" s="152"/>
      <c r="T31" s="152"/>
      <c r="U31" s="152"/>
      <c r="V31" s="152"/>
      <c r="W31" s="152"/>
      <c r="X31" s="152"/>
      <c r="Y31" s="152"/>
      <c r="Z31" s="152"/>
      <c r="AA31" s="152"/>
      <c r="AB31" s="152"/>
    </row>
    <row r="32" spans="2:28" ht="15.9" customHeight="1" x14ac:dyDescent="0.25">
      <c r="B32" s="173"/>
      <c r="C32" s="97">
        <v>2205</v>
      </c>
      <c r="D32" s="95"/>
      <c r="E32" s="95" t="str">
        <f>IF(ISNUMBER(MATCH($C32, 'Support(Theoretical)'!$R:$R, 0)), IF(INDEX('Support(Theoretical)'!$L:$L, MATCH($C32, 'Support(Theoretical)'!$R:$R, 0))=1, "COMPLETE", "INCOMPLETE"), "NOT FOUND")</f>
        <v>INCOMPLETE</v>
      </c>
      <c r="F32" s="95" t="str">
        <f>IF(ISNUMBER(MATCH($C32, 'Support(Theoretical)'!$R:$R, 0)), IF(INDEX('Support(Theoretical)'!$L:$L, MATCH($C32, 'Support(Theoretical)'!$R:$R, 0))=1, "COMPLETE", "INCOMPLETE"), "NOT FOUND")</f>
        <v>INCOMPLETE</v>
      </c>
      <c r="G32" s="95" t="str">
        <f>IF(ISNUMBER(MATCH($C32, 'Support(Theoretical)'!$R:$R, 0)), IF(INDEX('Support(Theoretical)'!$L:$L, MATCH($C32, 'Support(Theoretical)'!$R:$R, 0))=1, "COMPLETE", "INCOMPLETE"), "NOT FOUND")</f>
        <v>INCOMPLETE</v>
      </c>
      <c r="R32" s="152"/>
      <c r="S32" s="152"/>
      <c r="T32" s="152"/>
      <c r="U32" s="152"/>
      <c r="V32" s="152"/>
      <c r="W32" s="152"/>
      <c r="X32" s="152"/>
      <c r="Y32" s="152"/>
      <c r="Z32" s="152"/>
      <c r="AA32" s="152"/>
      <c r="AB32" s="152"/>
    </row>
    <row r="33" spans="2:28" ht="15.9" customHeight="1" x14ac:dyDescent="0.25">
      <c r="B33" s="173"/>
      <c r="C33" s="97">
        <v>2206</v>
      </c>
      <c r="D33" s="95"/>
      <c r="E33" s="95" t="str">
        <f>IF(ISNUMBER(MATCH($C33, 'Support(Theoretical)'!$R:$R, 0)), IF(INDEX('Support(Theoretical)'!$L:$L, MATCH($C33, 'Support(Theoretical)'!$R:$R, 0))=1, "COMPLETE", "INCOMPLETE"), "NOT FOUND")</f>
        <v>INCOMPLETE</v>
      </c>
      <c r="F33" s="95" t="str">
        <f>IF(ISNUMBER(MATCH($C33, 'Support(Theoretical)'!$R:$R, 0)), IF(INDEX('Support(Theoretical)'!$L:$L, MATCH($C33, 'Support(Theoretical)'!$R:$R, 0))=1, "COMPLETE", "INCOMPLETE"), "NOT FOUND")</f>
        <v>INCOMPLETE</v>
      </c>
      <c r="G33" s="95" t="str">
        <f>IF(ISNUMBER(MATCH($C33, 'Support(Theoretical)'!$R:$R, 0)), IF(INDEX('Support(Theoretical)'!$L:$L, MATCH($C33, 'Support(Theoretical)'!$R:$R, 0))=1, "COMPLETE", "INCOMPLETE"), "NOT FOUND")</f>
        <v>INCOMPLETE</v>
      </c>
      <c r="R33" s="152"/>
      <c r="S33" s="152"/>
      <c r="T33" s="152"/>
      <c r="U33" s="152"/>
      <c r="V33" s="152"/>
      <c r="W33" s="152"/>
      <c r="X33" s="152"/>
      <c r="Y33" s="152"/>
      <c r="Z33" s="152"/>
      <c r="AA33" s="152"/>
      <c r="AB33" s="152"/>
    </row>
    <row r="34" spans="2:28" ht="15.9" customHeight="1" x14ac:dyDescent="0.25">
      <c r="B34" s="173"/>
      <c r="C34" s="97">
        <v>2207</v>
      </c>
      <c r="D34" s="95"/>
      <c r="E34" s="95" t="str">
        <f>IF(ISNUMBER(MATCH($C34, 'Support(Theoretical)'!$R:$R, 0)), IF(INDEX('Support(Theoretical)'!$L:$L, MATCH($C34, 'Support(Theoretical)'!$R:$R, 0))=1, "COMPLETE", "INCOMPLETE"), "NOT FOUND")</f>
        <v>INCOMPLETE</v>
      </c>
      <c r="F34" s="95" t="str">
        <f>IF(ISNUMBER(MATCH($C34, 'Support(Theoretical)'!$R:$R, 0)), IF(INDEX('Support(Theoretical)'!$L:$L, MATCH($C34, 'Support(Theoretical)'!$R:$R, 0))=1, "COMPLETE", "INCOMPLETE"), "NOT FOUND")</f>
        <v>INCOMPLETE</v>
      </c>
      <c r="G34" s="95" t="str">
        <f>IF(ISNUMBER(MATCH($C34, 'Support(Theoretical)'!$R:$R, 0)), IF(INDEX('Support(Theoretical)'!$L:$L, MATCH($C34, 'Support(Theoretical)'!$R:$R, 0))=1, "COMPLETE", "INCOMPLETE"), "NOT FOUND")</f>
        <v>INCOMPLETE</v>
      </c>
      <c r="R34" s="152"/>
      <c r="S34" s="152"/>
      <c r="T34" s="152"/>
      <c r="U34" s="152"/>
      <c r="V34" s="152"/>
      <c r="W34" s="152"/>
      <c r="X34" s="152"/>
      <c r="Y34" s="152"/>
      <c r="Z34" s="152"/>
      <c r="AA34" s="152"/>
      <c r="AB34" s="152"/>
    </row>
    <row r="35" spans="2:28" ht="15.9" customHeight="1" x14ac:dyDescent="0.25">
      <c r="B35" s="173"/>
      <c r="C35" s="97">
        <v>2208</v>
      </c>
      <c r="D35" s="95"/>
      <c r="E35" s="95"/>
      <c r="F35" s="95" t="str">
        <f>IF(ISNUMBER(MATCH($C35, 'Support(Theoretical)'!$R:$R, 0)), IF(INDEX('Support(Theoretical)'!$L:$L, MATCH($C35, 'Support(Theoretical)'!$R:$R, 0))=1, "COMPLETE", "INCOMPLETE"), "NOT FOUND")</f>
        <v>INCOMPLETE</v>
      </c>
      <c r="G35" s="95" t="str">
        <f>IF(ISNUMBER(MATCH($C35, 'Support(Theoretical)'!$R:$R, 0)), IF(INDEX('Support(Theoretical)'!$L:$L, MATCH($C35, 'Support(Theoretical)'!$R:$R, 0))=1, "COMPLETE", "INCOMPLETE"), "NOT FOUND")</f>
        <v>INCOMPLETE</v>
      </c>
      <c r="R35" s="152"/>
      <c r="S35" s="152"/>
      <c r="T35" s="152"/>
      <c r="U35" s="152"/>
      <c r="V35" s="152"/>
      <c r="W35" s="152"/>
      <c r="X35" s="152"/>
      <c r="Y35" s="152"/>
      <c r="Z35" s="152"/>
      <c r="AA35" s="152"/>
      <c r="AB35" s="152"/>
    </row>
    <row r="36" spans="2:28" ht="15.9" customHeight="1" x14ac:dyDescent="0.25">
      <c r="B36" s="173"/>
      <c r="C36" s="97">
        <v>2209</v>
      </c>
      <c r="D36" s="95"/>
      <c r="E36" s="95"/>
      <c r="F36" s="95"/>
      <c r="G36" s="95" t="str">
        <f>IF(ISNUMBER(MATCH($C36, 'Support(Theoretical)'!$R:$R, 0)), IF(INDEX('Support(Theoretical)'!$L:$L, MATCH($C36, 'Support(Theoretical)'!$R:$R, 0))=1, "COMPLETE", "INCOMPLETE"), "NOT FOUND")</f>
        <v>INCOMPLETE</v>
      </c>
      <c r="R36" s="152"/>
      <c r="S36" s="152"/>
      <c r="T36" s="152"/>
      <c r="U36" s="152"/>
      <c r="V36" s="152"/>
      <c r="W36" s="152"/>
      <c r="X36" s="152"/>
      <c r="Y36" s="152"/>
      <c r="Z36" s="152"/>
      <c r="AA36" s="152"/>
      <c r="AB36" s="152"/>
    </row>
    <row r="37" spans="2:28" ht="15.9" customHeight="1" x14ac:dyDescent="0.25">
      <c r="B37" s="173"/>
      <c r="C37" s="97">
        <v>2210</v>
      </c>
      <c r="D37" s="95"/>
      <c r="E37" s="95" t="str">
        <f>IF(ISNUMBER(MATCH($C37, 'Support(Theoretical)'!$R:$R, 0)), IF(INDEX('Support(Theoretical)'!$L:$L, MATCH($C37, 'Support(Theoretical)'!$R:$R, 0))=1, "COMPLETE", "INCOMPLETE"), "NOT FOUND")</f>
        <v>INCOMPLETE</v>
      </c>
      <c r="F37" s="95" t="str">
        <f>IF(ISNUMBER(MATCH($C37, 'Support(Theoretical)'!$R:$R, 0)), IF(INDEX('Support(Theoretical)'!$L:$L, MATCH($C37, 'Support(Theoretical)'!$R:$R, 0))=1, "COMPLETE", "INCOMPLETE"), "NOT FOUND")</f>
        <v>INCOMPLETE</v>
      </c>
      <c r="G37" s="95" t="str">
        <f>IF(ISNUMBER(MATCH($C37, 'Support(Theoretical)'!$R:$R, 0)), IF(INDEX('Support(Theoretical)'!$L:$L, MATCH($C37, 'Support(Theoretical)'!$R:$R, 0))=1, "COMPLETE", "INCOMPLETE"), "NOT FOUND")</f>
        <v>INCOMPLETE</v>
      </c>
      <c r="R37" s="152"/>
      <c r="S37" s="152"/>
      <c r="T37" s="152"/>
      <c r="U37" s="152"/>
      <c r="V37" s="152"/>
      <c r="W37" s="152"/>
      <c r="X37" s="152"/>
      <c r="Y37" s="152"/>
      <c r="Z37" s="152"/>
      <c r="AA37" s="152"/>
      <c r="AB37" s="152"/>
    </row>
    <row r="38" spans="2:28" ht="15.9" customHeight="1" x14ac:dyDescent="0.25">
      <c r="B38" s="173"/>
      <c r="C38" s="97">
        <v>2211</v>
      </c>
      <c r="D38" s="95"/>
      <c r="E38" s="95" t="str">
        <f>IF(ISNUMBER(MATCH($C38, 'Support(Theoretical)'!$R:$R, 0)), IF(INDEX('Support(Theoretical)'!$L:$L, MATCH($C38, 'Support(Theoretical)'!$R:$R, 0))=1, "COMPLETE", "INCOMPLETE"), "NOT FOUND")</f>
        <v>INCOMPLETE</v>
      </c>
      <c r="F38" s="95" t="str">
        <f>IF(ISNUMBER(MATCH($C38, 'Support(Theoretical)'!$R:$R, 0)), IF(INDEX('Support(Theoretical)'!$L:$L, MATCH($C38, 'Support(Theoretical)'!$R:$R, 0))=1, "COMPLETE", "INCOMPLETE"), "NOT FOUND")</f>
        <v>INCOMPLETE</v>
      </c>
      <c r="G38" s="95" t="str">
        <f>IF(ISNUMBER(MATCH($C38, 'Support(Theoretical)'!$R:$R, 0)), IF(INDEX('Support(Theoretical)'!$L:$L, MATCH($C38, 'Support(Theoretical)'!$R:$R, 0))=1, "COMPLETE", "INCOMPLETE"), "NOT FOUND")</f>
        <v>INCOMPLETE</v>
      </c>
      <c r="R38" s="152"/>
      <c r="S38" s="152"/>
      <c r="T38" s="152"/>
      <c r="U38" s="152"/>
      <c r="V38" s="152"/>
      <c r="W38" s="152"/>
      <c r="X38" s="152"/>
      <c r="Y38" s="152"/>
      <c r="Z38" s="152"/>
      <c r="AA38" s="152"/>
      <c r="AB38" s="152"/>
    </row>
    <row r="39" spans="2:28" ht="15.9" customHeight="1" x14ac:dyDescent="0.25">
      <c r="B39" s="173"/>
      <c r="C39" s="97">
        <v>2212</v>
      </c>
      <c r="D39" s="95"/>
      <c r="E39" s="95"/>
      <c r="F39" s="95" t="str">
        <f>IF(ISNUMBER(MATCH($C39, 'Support(Theoretical)'!$R:$R, 0)), IF(INDEX('Support(Theoretical)'!$L:$L, MATCH($C39, 'Support(Theoretical)'!$R:$R, 0))=1, "COMPLETE", "INCOMPLETE"), "NOT FOUND")</f>
        <v>INCOMPLETE</v>
      </c>
      <c r="G39" s="95" t="str">
        <f>IF(ISNUMBER(MATCH($C39, 'Support(Theoretical)'!$R:$R, 0)), IF(INDEX('Support(Theoretical)'!$L:$L, MATCH($C39, 'Support(Theoretical)'!$R:$R, 0))=1, "COMPLETE", "INCOMPLETE"), "NOT FOUND")</f>
        <v>INCOMPLETE</v>
      </c>
      <c r="R39" s="152"/>
      <c r="S39" s="152"/>
      <c r="T39" s="152"/>
      <c r="U39" s="152"/>
      <c r="V39" s="152"/>
      <c r="W39" s="152"/>
      <c r="X39" s="152"/>
      <c r="Y39" s="152"/>
      <c r="Z39" s="152"/>
      <c r="AA39" s="152"/>
      <c r="AB39" s="152"/>
    </row>
    <row r="40" spans="2:28" ht="15.9" customHeight="1" x14ac:dyDescent="0.25">
      <c r="B40" s="173"/>
      <c r="C40" s="97">
        <v>2213</v>
      </c>
      <c r="D40" s="95"/>
      <c r="E40" s="95" t="str">
        <f>IF(ISNUMBER(MATCH($C40, 'Support(Theoretical)'!$R:$R, 0)), IF(INDEX('Support(Theoretical)'!$L:$L, MATCH($C40, 'Support(Theoretical)'!$R:$R, 0))=1, "COMPLETE", "INCOMPLETE"), "NOT FOUND")</f>
        <v>INCOMPLETE</v>
      </c>
      <c r="F40" s="95" t="str">
        <f>IF(ISNUMBER(MATCH($C40, 'Support(Theoretical)'!$R:$R, 0)), IF(INDEX('Support(Theoretical)'!$L:$L, MATCH($C40, 'Support(Theoretical)'!$R:$R, 0))=1, "COMPLETE", "INCOMPLETE"), "NOT FOUND")</f>
        <v>INCOMPLETE</v>
      </c>
      <c r="G40" s="95" t="str">
        <f>IF(ISNUMBER(MATCH($C40, 'Support(Theoretical)'!$R:$R, 0)), IF(INDEX('Support(Theoretical)'!$L:$L, MATCH($C40, 'Support(Theoretical)'!$R:$R, 0))=1, "COMPLETE", "INCOMPLETE"), "NOT FOUND")</f>
        <v>INCOMPLETE</v>
      </c>
      <c r="R40" s="152"/>
      <c r="S40" s="152"/>
      <c r="T40" s="152"/>
      <c r="U40" s="152"/>
      <c r="V40" s="152"/>
      <c r="W40" s="152"/>
      <c r="X40" s="152"/>
      <c r="Y40" s="152"/>
      <c r="Z40" s="152"/>
      <c r="AA40" s="152"/>
      <c r="AB40" s="152"/>
    </row>
    <row r="41" spans="2:28" ht="15.9" customHeight="1" x14ac:dyDescent="0.25">
      <c r="B41" s="173"/>
      <c r="C41" s="97">
        <v>2214</v>
      </c>
      <c r="D41" s="95"/>
      <c r="E41" s="95" t="str">
        <f>IF(ISNUMBER(MATCH($C41, 'Support(Theoretical)'!$R:$R, 0)), IF(INDEX('Support(Theoretical)'!$L:$L, MATCH($C41, 'Support(Theoretical)'!$R:$R, 0))=1, "COMPLETE", "INCOMPLETE"), "NOT FOUND")</f>
        <v>INCOMPLETE</v>
      </c>
      <c r="F41" s="95" t="str">
        <f>IF(ISNUMBER(MATCH($C41, 'Support(Theoretical)'!$R:$R, 0)), IF(INDEX('Support(Theoretical)'!$L:$L, MATCH($C41, 'Support(Theoretical)'!$R:$R, 0))=1, "COMPLETE", "INCOMPLETE"), "NOT FOUND")</f>
        <v>INCOMPLETE</v>
      </c>
      <c r="G41" s="95" t="str">
        <f>IF(ISNUMBER(MATCH($C41, 'Support(Theoretical)'!$R:$R, 0)), IF(INDEX('Support(Theoretical)'!$L:$L, MATCH($C41, 'Support(Theoretical)'!$R:$R, 0))=1, "COMPLETE", "INCOMPLETE"), "NOT FOUND")</f>
        <v>INCOMPLETE</v>
      </c>
      <c r="R41" s="152"/>
      <c r="S41" s="152"/>
      <c r="T41" s="152"/>
      <c r="U41" s="152"/>
      <c r="V41" s="152"/>
      <c r="W41" s="152"/>
      <c r="X41" s="152"/>
      <c r="Y41" s="152"/>
      <c r="Z41" s="152"/>
      <c r="AA41" s="152"/>
      <c r="AB41" s="152"/>
    </row>
    <row r="42" spans="2:28" ht="15.9" customHeight="1" x14ac:dyDescent="0.25">
      <c r="B42" s="173"/>
      <c r="C42" s="97">
        <v>2215</v>
      </c>
      <c r="D42" s="95"/>
      <c r="E42" s="95" t="str">
        <f>IF(ISNUMBER(MATCH($C42, 'Support(Theoretical)'!$R:$R, 0)), IF(INDEX('Support(Theoretical)'!$L:$L, MATCH($C42, 'Support(Theoretical)'!$R:$R, 0))=1, "COMPLETE", "INCOMPLETE"), "NOT FOUND")</f>
        <v>INCOMPLETE</v>
      </c>
      <c r="F42" s="95" t="str">
        <f>IF(ISNUMBER(MATCH($C42, 'Support(Theoretical)'!$R:$R, 0)), IF(INDEX('Support(Theoretical)'!$L:$L, MATCH($C42, 'Support(Theoretical)'!$R:$R, 0))=1, "COMPLETE", "INCOMPLETE"), "NOT FOUND")</f>
        <v>INCOMPLETE</v>
      </c>
      <c r="G42" s="95" t="str">
        <f>IF(ISNUMBER(MATCH($C42, 'Support(Theoretical)'!$R:$R, 0)), IF(INDEX('Support(Theoretical)'!$L:$L, MATCH($C42, 'Support(Theoretical)'!$R:$R, 0))=1, "COMPLETE", "INCOMPLETE"), "NOT FOUND")</f>
        <v>INCOMPLETE</v>
      </c>
      <c r="R42" s="152"/>
      <c r="S42" s="152"/>
      <c r="T42" s="152"/>
      <c r="U42" s="152"/>
      <c r="V42" s="152"/>
      <c r="W42" s="152"/>
      <c r="X42" s="152"/>
      <c r="Y42" s="152"/>
      <c r="Z42" s="152"/>
      <c r="AA42" s="152"/>
      <c r="AB42" s="152"/>
    </row>
    <row r="43" spans="2:28" ht="15.9" customHeight="1" x14ac:dyDescent="0.25">
      <c r="B43" s="173"/>
      <c r="C43" s="97">
        <v>2216</v>
      </c>
      <c r="D43" s="95"/>
      <c r="E43" s="95"/>
      <c r="F43" s="95" t="str">
        <f>IF(ISNUMBER(MATCH($C43, 'Support(Theoretical)'!$R:$R, 0)), IF(INDEX('Support(Theoretical)'!$L:$L, MATCH($C43, 'Support(Theoretical)'!$R:$R, 0))=1, "COMPLETE", "INCOMPLETE"), "NOT FOUND")</f>
        <v>INCOMPLETE</v>
      </c>
      <c r="G43" s="95" t="str">
        <f>IF(ISNUMBER(MATCH($C43, 'Support(Theoretical)'!$R:$R, 0)), IF(INDEX('Support(Theoretical)'!$L:$L, MATCH($C43, 'Support(Theoretical)'!$R:$R, 0))=1, "COMPLETE", "INCOMPLETE"), "NOT FOUND")</f>
        <v>INCOMPLETE</v>
      </c>
      <c r="R43" s="152"/>
      <c r="S43" s="152"/>
      <c r="T43" s="152"/>
      <c r="U43" s="152"/>
      <c r="V43" s="152"/>
      <c r="W43" s="152"/>
      <c r="X43" s="152"/>
      <c r="Y43" s="152"/>
      <c r="Z43" s="152"/>
      <c r="AA43" s="152"/>
      <c r="AB43" s="152"/>
    </row>
    <row r="44" spans="2:28" ht="15.9" customHeight="1" x14ac:dyDescent="0.25">
      <c r="B44" s="173"/>
      <c r="C44" s="97">
        <v>2217</v>
      </c>
      <c r="D44" s="95"/>
      <c r="E44" s="95" t="str">
        <f>IF(ISNUMBER(MATCH($C44, 'Support(Theoretical)'!$R:$R, 0)), IF(INDEX('Support(Theoretical)'!$L:$L, MATCH($C44, 'Support(Theoretical)'!$R:$R, 0))=1, "COMPLETE", "INCOMPLETE"), "NOT FOUND")</f>
        <v>INCOMPLETE</v>
      </c>
      <c r="F44" s="95" t="str">
        <f>IF(ISNUMBER(MATCH($C44, 'Support(Theoretical)'!$R:$R, 0)), IF(INDEX('Support(Theoretical)'!$L:$L, MATCH($C44, 'Support(Theoretical)'!$R:$R, 0))=1, "COMPLETE", "INCOMPLETE"), "NOT FOUND")</f>
        <v>INCOMPLETE</v>
      </c>
      <c r="G44" s="95" t="str">
        <f>IF(ISNUMBER(MATCH($C44, 'Support(Theoretical)'!$R:$R, 0)), IF(INDEX('Support(Theoretical)'!$L:$L, MATCH($C44, 'Support(Theoretical)'!$R:$R, 0))=1, "COMPLETE", "INCOMPLETE"), "NOT FOUND")</f>
        <v>INCOMPLETE</v>
      </c>
      <c r="R44" s="152"/>
      <c r="S44" s="152"/>
      <c r="T44" s="152"/>
      <c r="U44" s="152"/>
      <c r="V44" s="152"/>
      <c r="W44" s="152"/>
      <c r="X44" s="152"/>
      <c r="Y44" s="152"/>
      <c r="Z44" s="152"/>
      <c r="AA44" s="152"/>
      <c r="AB44" s="152"/>
    </row>
    <row r="45" spans="2:28" ht="15.9" customHeight="1" x14ac:dyDescent="0.25">
      <c r="B45" s="173"/>
      <c r="C45" s="97">
        <v>2218</v>
      </c>
      <c r="D45" s="95"/>
      <c r="E45" s="95" t="str">
        <f>IF(ISNUMBER(MATCH($C45, 'Support(Theoretical)'!$R:$R, 0)), IF(INDEX('Support(Theoretical)'!$L:$L, MATCH($C45, 'Support(Theoretical)'!$R:$R, 0))=1, "COMPLETE", "INCOMPLETE"), "NOT FOUND")</f>
        <v>INCOMPLETE</v>
      </c>
      <c r="F45" s="95" t="str">
        <f>IF(ISNUMBER(MATCH($C45, 'Support(Theoretical)'!$R:$R, 0)), IF(INDEX('Support(Theoretical)'!$L:$L, MATCH($C45, 'Support(Theoretical)'!$R:$R, 0))=1, "COMPLETE", "INCOMPLETE"), "NOT FOUND")</f>
        <v>INCOMPLETE</v>
      </c>
      <c r="G45" s="95" t="str">
        <f>IF(ISNUMBER(MATCH($C45, 'Support(Theoretical)'!$R:$R, 0)), IF(INDEX('Support(Theoretical)'!$L:$L, MATCH($C45, 'Support(Theoretical)'!$R:$R, 0))=1, "COMPLETE", "INCOMPLETE"), "NOT FOUND")</f>
        <v>INCOMPLETE</v>
      </c>
      <c r="R45" s="152"/>
      <c r="S45" s="152"/>
      <c r="T45" s="152"/>
      <c r="U45" s="152"/>
      <c r="V45" s="152"/>
      <c r="W45" s="152"/>
      <c r="X45" s="152"/>
      <c r="Y45" s="152"/>
      <c r="Z45" s="152"/>
      <c r="AA45" s="152"/>
      <c r="AB45" s="152"/>
    </row>
    <row r="46" spans="2:28" ht="15.9" customHeight="1" x14ac:dyDescent="0.25">
      <c r="B46" s="173"/>
      <c r="C46" s="97">
        <v>2300</v>
      </c>
      <c r="D46" s="95"/>
      <c r="E46" s="95" t="str">
        <f>IF(ISNUMBER(MATCH($C46, 'Support(Theoretical)'!$R:$R, 0)), IF(INDEX('Support(Theoretical)'!$L:$L, MATCH($C46, 'Support(Theoretical)'!$R:$R, 0))=1, "COMPLETE", "INCOMPLETE"), "NOT FOUND")</f>
        <v>INCOMPLETE</v>
      </c>
      <c r="F46" s="95"/>
      <c r="G46" s="95"/>
      <c r="R46" s="152"/>
      <c r="S46" s="152"/>
      <c r="T46" s="152"/>
      <c r="U46" s="152"/>
      <c r="V46" s="152"/>
      <c r="W46" s="152"/>
      <c r="X46" s="152"/>
      <c r="Y46" s="152"/>
      <c r="Z46" s="152"/>
      <c r="AA46" s="152"/>
      <c r="AB46" s="152"/>
    </row>
    <row r="47" spans="2:28" ht="15.9" customHeight="1" x14ac:dyDescent="0.25">
      <c r="B47" s="173"/>
      <c r="C47" s="97">
        <v>2301</v>
      </c>
      <c r="D47" s="95"/>
      <c r="E47" s="95"/>
      <c r="F47" s="95" t="str">
        <f>IF(ISNUMBER(MATCH($C47, 'Support(Theoretical)'!$R:$R, 0)), IF(INDEX('Support(Theoretical)'!$L:$L, MATCH($C47, 'Support(Theoretical)'!$R:$R, 0))=1, "COMPLETE", "INCOMPLETE"), "NOT FOUND")</f>
        <v>INCOMPLETE</v>
      </c>
      <c r="G47" s="95" t="str">
        <f>IF(ISNUMBER(MATCH($C47, 'Support(Theoretical)'!$R:$R, 0)), IF(INDEX('Support(Theoretical)'!$L:$L, MATCH($C47, 'Support(Theoretical)'!$R:$R, 0))=1, "COMPLETE", "INCOMPLETE"), "NOT FOUND")</f>
        <v>INCOMPLETE</v>
      </c>
      <c r="R47" s="152"/>
      <c r="S47" s="152"/>
      <c r="T47" s="152"/>
      <c r="U47" s="152"/>
      <c r="V47" s="152"/>
      <c r="W47" s="152"/>
      <c r="X47" s="152"/>
      <c r="Y47" s="152"/>
      <c r="Z47" s="152"/>
      <c r="AA47" s="152"/>
      <c r="AB47" s="152"/>
    </row>
    <row r="48" spans="2:28" ht="15.9" customHeight="1" x14ac:dyDescent="0.25">
      <c r="B48" s="173"/>
      <c r="C48" s="97">
        <v>2302</v>
      </c>
      <c r="D48" s="95"/>
      <c r="E48" s="95"/>
      <c r="F48" s="95" t="str">
        <f>IF(ISNUMBER(MATCH($C48, 'Support(Theoretical)'!$R:$R, 0)), IF(INDEX('Support(Theoretical)'!$L:$L, MATCH($C48, 'Support(Theoretical)'!$R:$R, 0))=1, "COMPLETE", "INCOMPLETE"), "NOT FOUND")</f>
        <v>INCOMPLETE</v>
      </c>
      <c r="G48" s="95" t="str">
        <f>IF(ISNUMBER(MATCH($C48, 'Support(Theoretical)'!$R:$R, 0)), IF(INDEX('Support(Theoretical)'!$L:$L, MATCH($C48, 'Support(Theoretical)'!$R:$R, 0))=1, "COMPLETE", "INCOMPLETE"), "NOT FOUND")</f>
        <v>INCOMPLETE</v>
      </c>
      <c r="R48" s="152"/>
      <c r="S48" s="152"/>
      <c r="T48" s="152"/>
      <c r="U48" s="152"/>
      <c r="V48" s="152"/>
      <c r="W48" s="152"/>
      <c r="X48" s="152"/>
      <c r="Y48" s="152"/>
      <c r="Z48" s="152"/>
      <c r="AA48" s="152"/>
      <c r="AB48" s="152"/>
    </row>
    <row r="49" spans="2:28" ht="15.9" customHeight="1" x14ac:dyDescent="0.25">
      <c r="B49" s="173"/>
      <c r="C49" s="97">
        <v>2303</v>
      </c>
      <c r="D49" s="95"/>
      <c r="E49" s="95" t="str">
        <f>IF(ISNUMBER(MATCH($C49, 'Support(Theoretical)'!$R:$R, 0)), IF(INDEX('Support(Theoretical)'!$L:$L, MATCH($C49, 'Support(Theoretical)'!$R:$R, 0))=1, "COMPLETE", "INCOMPLETE"), "NOT FOUND")</f>
        <v>INCOMPLETE</v>
      </c>
      <c r="F49" s="95" t="str">
        <f>IF(ISNUMBER(MATCH($C49, 'Support(Theoretical)'!$R:$R, 0)), IF(INDEX('Support(Theoretical)'!$L:$L, MATCH($C49, 'Support(Theoretical)'!$R:$R, 0))=1, "COMPLETE", "INCOMPLETE"), "NOT FOUND")</f>
        <v>INCOMPLETE</v>
      </c>
      <c r="G49" s="95" t="str">
        <f>IF(ISNUMBER(MATCH($C49, 'Support(Theoretical)'!$R:$R, 0)), IF(INDEX('Support(Theoretical)'!$L:$L, MATCH($C49, 'Support(Theoretical)'!$R:$R, 0))=1, "COMPLETE", "INCOMPLETE"), "NOT FOUND")</f>
        <v>INCOMPLETE</v>
      </c>
      <c r="R49" s="152"/>
      <c r="S49" s="152"/>
      <c r="T49" s="152"/>
      <c r="U49" s="152"/>
      <c r="V49" s="152"/>
      <c r="W49" s="152"/>
      <c r="X49" s="152"/>
      <c r="Y49" s="152"/>
      <c r="Z49" s="152"/>
      <c r="AA49" s="152"/>
      <c r="AB49" s="152"/>
    </row>
    <row r="50" spans="2:28" ht="15.9" customHeight="1" x14ac:dyDescent="0.25">
      <c r="B50" s="173"/>
      <c r="C50" s="97">
        <v>2304</v>
      </c>
      <c r="D50" s="95"/>
      <c r="E50" s="95" t="str">
        <f>IF(ISNUMBER(MATCH($C50, 'Support(Theoretical)'!$R:$R, 0)), IF(INDEX('Support(Theoretical)'!$L:$L, MATCH($C50, 'Support(Theoretical)'!$R:$R, 0))=1, "COMPLETE", "INCOMPLETE"), "NOT FOUND")</f>
        <v>INCOMPLETE</v>
      </c>
      <c r="F50" s="95" t="str">
        <f>IF(ISNUMBER(MATCH($C50, 'Support(Theoretical)'!$R:$R, 0)), IF(INDEX('Support(Theoretical)'!$L:$L, MATCH($C50, 'Support(Theoretical)'!$R:$R, 0))=1, "COMPLETE", "INCOMPLETE"), "NOT FOUND")</f>
        <v>INCOMPLETE</v>
      </c>
      <c r="G50" s="95" t="str">
        <f>IF(ISNUMBER(MATCH($C50, 'Support(Theoretical)'!$R:$R, 0)), IF(INDEX('Support(Theoretical)'!$L:$L, MATCH($C50, 'Support(Theoretical)'!$R:$R, 0))=1, "COMPLETE", "INCOMPLETE"), "NOT FOUND")</f>
        <v>INCOMPLETE</v>
      </c>
      <c r="R50" s="152"/>
      <c r="S50" s="152"/>
      <c r="T50" s="152"/>
      <c r="U50" s="152"/>
      <c r="V50" s="152"/>
      <c r="W50" s="152"/>
      <c r="X50" s="152"/>
      <c r="Y50" s="152"/>
      <c r="Z50" s="152"/>
      <c r="AA50" s="152"/>
      <c r="AB50" s="152"/>
    </row>
    <row r="51" spans="2:28" ht="15.9" customHeight="1" x14ac:dyDescent="0.25">
      <c r="B51" s="173"/>
      <c r="C51" s="97">
        <v>2305</v>
      </c>
      <c r="D51" s="95"/>
      <c r="E51" s="95" t="str">
        <f>IF(ISNUMBER(MATCH($C51, 'Support(Theoretical)'!$R:$R, 0)), IF(INDEX('Support(Theoretical)'!$L:$L, MATCH($C51, 'Support(Theoretical)'!$R:$R, 0))=1, "COMPLETE", "INCOMPLETE"), "NOT FOUND")</f>
        <v>INCOMPLETE</v>
      </c>
      <c r="F51" s="95" t="str">
        <f>IF(ISNUMBER(MATCH($C51, 'Support(Theoretical)'!$R:$R, 0)), IF(INDEX('Support(Theoretical)'!$L:$L, MATCH($C51, 'Support(Theoretical)'!$R:$R, 0))=1, "COMPLETE", "INCOMPLETE"), "NOT FOUND")</f>
        <v>INCOMPLETE</v>
      </c>
      <c r="G51" s="95" t="str">
        <f>IF(ISNUMBER(MATCH($C51, 'Support(Theoretical)'!$R:$R, 0)), IF(INDEX('Support(Theoretical)'!$L:$L, MATCH($C51, 'Support(Theoretical)'!$R:$R, 0))=1, "COMPLETE", "INCOMPLETE"), "NOT FOUND")</f>
        <v>INCOMPLETE</v>
      </c>
      <c r="R51" s="152"/>
      <c r="S51" s="152"/>
      <c r="T51" s="152"/>
      <c r="U51" s="152"/>
      <c r="V51" s="152"/>
      <c r="W51" s="152"/>
      <c r="X51" s="152"/>
      <c r="Y51" s="152"/>
      <c r="Z51" s="152"/>
      <c r="AA51" s="152"/>
      <c r="AB51" s="152"/>
    </row>
    <row r="52" spans="2:28" ht="15.9" customHeight="1" x14ac:dyDescent="0.25">
      <c r="B52" s="173"/>
      <c r="C52" s="97">
        <v>2306</v>
      </c>
      <c r="D52" s="95"/>
      <c r="E52" s="95" t="str">
        <f>IF(ISNUMBER(MATCH($C52, 'Support(Theoretical)'!$R:$R, 0)), IF(INDEX('Support(Theoretical)'!$L:$L, MATCH($C52, 'Support(Theoretical)'!$R:$R, 0))=1, "COMPLETE", "INCOMPLETE"), "NOT FOUND")</f>
        <v>INCOMPLETE</v>
      </c>
      <c r="F52" s="95" t="str">
        <f>IF(ISNUMBER(MATCH($C52, 'Support(Theoretical)'!$R:$R, 0)), IF(INDEX('Support(Theoretical)'!$L:$L, MATCH($C52, 'Support(Theoretical)'!$R:$R, 0))=1, "COMPLETE", "INCOMPLETE"), "NOT FOUND")</f>
        <v>INCOMPLETE</v>
      </c>
      <c r="G52" s="95" t="str">
        <f>IF(ISNUMBER(MATCH($C52, 'Support(Theoretical)'!$R:$R, 0)), IF(INDEX('Support(Theoretical)'!$L:$L, MATCH($C52, 'Support(Theoretical)'!$R:$R, 0))=1, "COMPLETE", "INCOMPLETE"), "NOT FOUND")</f>
        <v>INCOMPLETE</v>
      </c>
      <c r="R52" s="152"/>
      <c r="S52" s="152"/>
      <c r="T52" s="152"/>
      <c r="U52" s="152"/>
      <c r="V52" s="152"/>
      <c r="W52" s="152"/>
      <c r="X52" s="152"/>
      <c r="Y52" s="152"/>
      <c r="Z52" s="152"/>
      <c r="AA52" s="152"/>
      <c r="AB52" s="152"/>
    </row>
    <row r="53" spans="2:28" ht="15.9" customHeight="1" x14ac:dyDescent="0.25">
      <c r="B53" s="173"/>
      <c r="C53" s="97">
        <v>2307</v>
      </c>
      <c r="D53" s="95"/>
      <c r="E53" s="95" t="str">
        <f>IF(ISNUMBER(MATCH($C53, 'Support(Theoretical)'!$R:$R, 0)), IF(INDEX('Support(Theoretical)'!$L:$L, MATCH($C53, 'Support(Theoretical)'!$R:$R, 0))=1, "COMPLETE", "INCOMPLETE"), "NOT FOUND")</f>
        <v>INCOMPLETE</v>
      </c>
      <c r="F53" s="95" t="str">
        <f>IF(ISNUMBER(MATCH($C53, 'Support(Theoretical)'!$R:$R, 0)), IF(INDEX('Support(Theoretical)'!$L:$L, MATCH($C53, 'Support(Theoretical)'!$R:$R, 0))=1, "COMPLETE", "INCOMPLETE"), "NOT FOUND")</f>
        <v>INCOMPLETE</v>
      </c>
      <c r="G53" s="95" t="str">
        <f>IF(ISNUMBER(MATCH($C53, 'Support(Theoretical)'!$R:$R, 0)), IF(INDEX('Support(Theoretical)'!$L:$L, MATCH($C53, 'Support(Theoretical)'!$R:$R, 0))=1, "COMPLETE", "INCOMPLETE"), "NOT FOUND")</f>
        <v>INCOMPLETE</v>
      </c>
      <c r="R53" s="152"/>
      <c r="S53" s="152"/>
      <c r="T53" s="152"/>
      <c r="U53" s="152"/>
      <c r="V53" s="152"/>
      <c r="W53" s="152"/>
      <c r="X53" s="152"/>
      <c r="Y53" s="152"/>
      <c r="Z53" s="152"/>
      <c r="AA53" s="152"/>
      <c r="AB53" s="152"/>
    </row>
    <row r="54" spans="2:28" ht="15.9" customHeight="1" x14ac:dyDescent="0.25">
      <c r="B54" s="173"/>
      <c r="C54" s="97">
        <v>2308</v>
      </c>
      <c r="D54" s="95"/>
      <c r="E54" s="95"/>
      <c r="F54" s="95" t="str">
        <f>IF(ISNUMBER(MATCH($C54, 'Support(Theoretical)'!$R:$R, 0)), IF(INDEX('Support(Theoretical)'!$L:$L, MATCH($C54, 'Support(Theoretical)'!$R:$R, 0))=1, "COMPLETE", "INCOMPLETE"), "NOT FOUND")</f>
        <v>INCOMPLETE</v>
      </c>
      <c r="G54" s="95" t="str">
        <f>IF(ISNUMBER(MATCH($C54, 'Support(Theoretical)'!$R:$R, 0)), IF(INDEX('Support(Theoretical)'!$L:$L, MATCH($C54, 'Support(Theoretical)'!$R:$R, 0))=1, "COMPLETE", "INCOMPLETE"), "NOT FOUND")</f>
        <v>INCOMPLETE</v>
      </c>
      <c r="R54" s="152"/>
      <c r="S54" s="152"/>
      <c r="T54" s="152"/>
      <c r="U54" s="152"/>
      <c r="V54" s="152"/>
      <c r="W54" s="152"/>
      <c r="X54" s="152"/>
      <c r="Y54" s="152"/>
      <c r="Z54" s="152"/>
      <c r="AA54" s="152"/>
      <c r="AB54" s="152"/>
    </row>
    <row r="55" spans="2:28" ht="15.9" customHeight="1" x14ac:dyDescent="0.25">
      <c r="B55" s="173"/>
      <c r="C55" s="97">
        <v>2309</v>
      </c>
      <c r="D55" s="95"/>
      <c r="E55" s="95"/>
      <c r="F55" s="95" t="str">
        <f>IF(ISNUMBER(MATCH($C55, 'Support(Theoretical)'!$R:$R, 0)), IF(INDEX('Support(Theoretical)'!$L:$L, MATCH($C55, 'Support(Theoretical)'!$R:$R, 0))=1, "COMPLETE", "INCOMPLETE"), "NOT FOUND")</f>
        <v>INCOMPLETE</v>
      </c>
      <c r="G55" s="95" t="str">
        <f>IF(ISNUMBER(MATCH($C55, 'Support(Theoretical)'!$R:$R, 0)), IF(INDEX('Support(Theoretical)'!$L:$L, MATCH($C55, 'Support(Theoretical)'!$R:$R, 0))=1, "COMPLETE", "INCOMPLETE"), "NOT FOUND")</f>
        <v>INCOMPLETE</v>
      </c>
    </row>
    <row r="56" spans="2:28" ht="15.9" customHeight="1" x14ac:dyDescent="0.25">
      <c r="B56" s="173"/>
      <c r="C56" s="97">
        <v>2310</v>
      </c>
      <c r="D56" s="95"/>
      <c r="E56" s="95" t="str">
        <f>IF(ISNUMBER(MATCH($C56, 'Support(Theoretical)'!$R:$R, 0)), IF(INDEX('Support(Theoretical)'!$L:$L, MATCH($C56, 'Support(Theoretical)'!$R:$R, 0))=1, "COMPLETE", "INCOMPLETE"), "NOT FOUND")</f>
        <v>INCOMPLETE</v>
      </c>
      <c r="F56" s="95" t="str">
        <f>IF(ISNUMBER(MATCH($C56, 'Support(Theoretical)'!$R:$R, 0)), IF(INDEX('Support(Theoretical)'!$L:$L, MATCH($C56, 'Support(Theoretical)'!$R:$R, 0))=1, "COMPLETE", "INCOMPLETE"), "NOT FOUND")</f>
        <v>INCOMPLETE</v>
      </c>
      <c r="G56" s="95" t="str">
        <f>IF(ISNUMBER(MATCH($C56, 'Support(Theoretical)'!$R:$R, 0)), IF(INDEX('Support(Theoretical)'!$L:$L, MATCH($C56, 'Support(Theoretical)'!$R:$R, 0))=1, "COMPLETE", "INCOMPLETE"), "NOT FOUND")</f>
        <v>INCOMPLETE</v>
      </c>
    </row>
    <row r="57" spans="2:28" ht="15.9" customHeight="1" x14ac:dyDescent="0.25">
      <c r="B57" s="173"/>
      <c r="C57" s="97">
        <v>2311</v>
      </c>
      <c r="D57" s="95"/>
      <c r="E57" s="95" t="str">
        <f>IF(ISNUMBER(MATCH($C57, 'Support(Theoretical)'!$R:$R, 0)), IF(INDEX('Support(Theoretical)'!$L:$L, MATCH($C57, 'Support(Theoretical)'!$R:$R, 0))=1, "COMPLETE", "INCOMPLETE"), "NOT FOUND")</f>
        <v>INCOMPLETE</v>
      </c>
      <c r="F57" s="95" t="str">
        <f>IF(ISNUMBER(MATCH($C57, 'Support(Theoretical)'!$R:$R, 0)), IF(INDEX('Support(Theoretical)'!$L:$L, MATCH($C57, 'Support(Theoretical)'!$R:$R, 0))=1, "COMPLETE", "INCOMPLETE"), "NOT FOUND")</f>
        <v>INCOMPLETE</v>
      </c>
      <c r="G57" s="95" t="str">
        <f>IF(ISNUMBER(MATCH($C57, 'Support(Theoretical)'!$R:$R, 0)), IF(INDEX('Support(Theoretical)'!$L:$L, MATCH($C57, 'Support(Theoretical)'!$R:$R, 0))=1, "COMPLETE", "INCOMPLETE"), "NOT FOUND")</f>
        <v>INCOMPLETE</v>
      </c>
    </row>
    <row r="58" spans="2:28" ht="15.9" customHeight="1" x14ac:dyDescent="0.25">
      <c r="B58" s="173"/>
      <c r="C58" s="97">
        <v>2312</v>
      </c>
      <c r="D58" s="95"/>
      <c r="E58" s="95" t="str">
        <f>IF(ISNUMBER(MATCH($C58, 'Support(Theoretical)'!$R:$R, 0)), IF(INDEX('Support(Theoretical)'!$L:$L, MATCH($C58, 'Support(Theoretical)'!$R:$R, 0))=1, "COMPLETE", "INCOMPLETE"), "NOT FOUND")</f>
        <v>INCOMPLETE</v>
      </c>
      <c r="F58" s="95" t="str">
        <f>IF(ISNUMBER(MATCH($C58, 'Support(Theoretical)'!$R:$R, 0)), IF(INDEX('Support(Theoretical)'!$L:$L, MATCH($C58, 'Support(Theoretical)'!$R:$R, 0))=1, "COMPLETE", "INCOMPLETE"), "NOT FOUND")</f>
        <v>INCOMPLETE</v>
      </c>
      <c r="G58" s="95" t="str">
        <f>IF(ISNUMBER(MATCH($C58, 'Support(Theoretical)'!$R:$R, 0)), IF(INDEX('Support(Theoretical)'!$L:$L, MATCH($C58, 'Support(Theoretical)'!$R:$R, 0))=1, "COMPLETE", "INCOMPLETE"), "NOT FOUND")</f>
        <v>INCOMPLETE</v>
      </c>
    </row>
    <row r="59" spans="2:28" ht="15.9" customHeight="1" x14ac:dyDescent="0.25">
      <c r="B59" s="173"/>
      <c r="C59" s="97">
        <v>2313</v>
      </c>
      <c r="D59" s="95"/>
      <c r="E59" s="95"/>
      <c r="F59" s="95" t="str">
        <f>IF(ISNUMBER(MATCH($C59, 'Support(Theoretical)'!$R:$R, 0)), IF(INDEX('Support(Theoretical)'!$L:$L, MATCH($C59, 'Support(Theoretical)'!$R:$R, 0))=1, "COMPLETE", "INCOMPLETE"), "NOT FOUND")</f>
        <v>INCOMPLETE</v>
      </c>
      <c r="G59" s="95" t="str">
        <f>IF(ISNUMBER(MATCH($C59, 'Support(Theoretical)'!$R:$R, 0)), IF(INDEX('Support(Theoretical)'!$L:$L, MATCH($C59, 'Support(Theoretical)'!$R:$R, 0))=1, "COMPLETE", "INCOMPLETE"), "NOT FOUND")</f>
        <v>INCOMPLETE</v>
      </c>
    </row>
    <row r="60" spans="2:28" ht="15.9" customHeight="1" x14ac:dyDescent="0.25">
      <c r="B60" s="173"/>
      <c r="C60" s="97">
        <v>2314</v>
      </c>
      <c r="D60" s="95" t="str">
        <f>IF(ISNUMBER(MATCH($C60, 'Support(Theoretical)'!$R:$R, 0)), IF(INDEX('Support(Theoretical)'!$L:$L, MATCH($C60, 'Support(Theoretical)'!$R:$R, 0))=1, "COMPLETE", "INCOMPLETE"), "NOT FOUND")</f>
        <v>INCOMPLETE</v>
      </c>
      <c r="E60" s="95" t="str">
        <f>IF(ISNUMBER(MATCH($C60, 'Support(Theoretical)'!$R:$R, 0)), IF(INDEX('Support(Theoretical)'!$L:$L, MATCH($C60, 'Support(Theoretical)'!$R:$R, 0))=1, "COMPLETE", "INCOMPLETE"), "NOT FOUND")</f>
        <v>INCOMPLETE</v>
      </c>
      <c r="F60" s="95" t="str">
        <f>IF(ISNUMBER(MATCH($C60, 'Support(Theoretical)'!$R:$R, 0)), IF(INDEX('Support(Theoretical)'!$L:$L, MATCH($C60, 'Support(Theoretical)'!$R:$R, 0))=1, "COMPLETE", "INCOMPLETE"), "NOT FOUND")</f>
        <v>INCOMPLETE</v>
      </c>
      <c r="G60" s="95" t="str">
        <f>IF(ISNUMBER(MATCH($C60, 'Support(Theoretical)'!$R:$R, 0)), IF(INDEX('Support(Theoretical)'!$L:$L, MATCH($C60, 'Support(Theoretical)'!$R:$R, 0))=1, "COMPLETE", "INCOMPLETE"), "NOT FOUND")</f>
        <v>INCOMPLETE</v>
      </c>
    </row>
    <row r="61" spans="2:28" ht="15.9" customHeight="1" x14ac:dyDescent="0.25">
      <c r="B61" s="173"/>
      <c r="C61" s="97">
        <v>2315</v>
      </c>
      <c r="D61" s="95"/>
      <c r="E61" s="95" t="str">
        <f>IF(ISNUMBER(MATCH($C61, 'Support(Theoretical)'!$R:$R, 0)), IF(INDEX('Support(Theoretical)'!$L:$L, MATCH($C61, 'Support(Theoretical)'!$R:$R, 0))=1, "COMPLETE", "INCOMPLETE"), "NOT FOUND")</f>
        <v>INCOMPLETE</v>
      </c>
      <c r="F61" s="95" t="str">
        <f>IF(ISNUMBER(MATCH($C61, 'Support(Theoretical)'!$R:$R, 0)), IF(INDEX('Support(Theoretical)'!$L:$L, MATCH($C61, 'Support(Theoretical)'!$R:$R, 0))=1, "COMPLETE", "INCOMPLETE"), "NOT FOUND")</f>
        <v>INCOMPLETE</v>
      </c>
      <c r="G61" s="95" t="str">
        <f>IF(ISNUMBER(MATCH($C61, 'Support(Theoretical)'!$R:$R, 0)), IF(INDEX('Support(Theoretical)'!$L:$L, MATCH($C61, 'Support(Theoretical)'!$R:$R, 0))=1, "COMPLETE", "INCOMPLETE"), "NOT FOUND")</f>
        <v>INCOMPLETE</v>
      </c>
    </row>
    <row r="62" spans="2:28" ht="15.9" customHeight="1" x14ac:dyDescent="0.25">
      <c r="B62" s="173"/>
      <c r="C62" s="97">
        <v>2316</v>
      </c>
      <c r="D62" s="95"/>
      <c r="E62" s="95" t="str">
        <f>IF(ISNUMBER(MATCH($C62, 'Support(Theoretical)'!$R:$R, 0)), IF(INDEX('Support(Theoretical)'!$L:$L, MATCH($C62, 'Support(Theoretical)'!$R:$R, 0))=1, "COMPLETE", "INCOMPLETE"), "NOT FOUND")</f>
        <v>INCOMPLETE</v>
      </c>
      <c r="F62" s="95" t="str">
        <f>IF(ISNUMBER(MATCH($C62, 'Support(Theoretical)'!$R:$R, 0)), IF(INDEX('Support(Theoretical)'!$L:$L, MATCH($C62, 'Support(Theoretical)'!$R:$R, 0))=1, "COMPLETE", "INCOMPLETE"), "NOT FOUND")</f>
        <v>INCOMPLETE</v>
      </c>
      <c r="G62" s="95" t="str">
        <f>IF(ISNUMBER(MATCH($C62, 'Support(Theoretical)'!$R:$R, 0)), IF(INDEX('Support(Theoretical)'!$L:$L, MATCH($C62, 'Support(Theoretical)'!$R:$R, 0))=1, "COMPLETE", "INCOMPLETE"), "NOT FOUND")</f>
        <v>INCOMPLETE</v>
      </c>
    </row>
    <row r="63" spans="2:28" ht="15.9" customHeight="1" x14ac:dyDescent="0.25">
      <c r="B63" s="173"/>
      <c r="C63" s="97">
        <v>2317</v>
      </c>
      <c r="D63" s="95"/>
      <c r="E63" s="95" t="str">
        <f>IF(ISNUMBER(MATCH($C63, 'Support(Theoretical)'!$R:$R, 0)), IF(INDEX('Support(Theoretical)'!$L:$L, MATCH($C63, 'Support(Theoretical)'!$R:$R, 0))=1, "COMPLETE", "INCOMPLETE"), "NOT FOUND")</f>
        <v>INCOMPLETE</v>
      </c>
      <c r="F63" s="95" t="str">
        <f>IF(ISNUMBER(MATCH($C63, 'Support(Theoretical)'!$R:$R, 0)), IF(INDEX('Support(Theoretical)'!$L:$L, MATCH($C63, 'Support(Theoretical)'!$R:$R, 0))=1, "COMPLETE", "INCOMPLETE"), "NOT FOUND")</f>
        <v>INCOMPLETE</v>
      </c>
      <c r="G63" s="95" t="str">
        <f>IF(ISNUMBER(MATCH($C63, 'Support(Theoretical)'!$R:$R, 0)), IF(INDEX('Support(Theoretical)'!$L:$L, MATCH($C63, 'Support(Theoretical)'!$R:$R, 0))=1, "COMPLETE", "INCOMPLETE"), "NOT FOUND")</f>
        <v>INCOMPLETE</v>
      </c>
    </row>
    <row r="64" spans="2:28" ht="15.9" customHeight="1" x14ac:dyDescent="0.25">
      <c r="B64" s="173"/>
      <c r="C64" s="97">
        <v>2318</v>
      </c>
      <c r="D64" s="95"/>
      <c r="E64" s="95" t="str">
        <f>IF(ISNUMBER(MATCH($C64, 'Support(Theoretical)'!$R:$R, 0)), IF(INDEX('Support(Theoretical)'!$L:$L, MATCH($C64, 'Support(Theoretical)'!$R:$R, 0))=1, "COMPLETE", "INCOMPLETE"), "NOT FOUND")</f>
        <v>INCOMPLETE</v>
      </c>
      <c r="F64" s="95" t="str">
        <f>IF(ISNUMBER(MATCH($C64, 'Support(Theoretical)'!$R:$R, 0)), IF(INDEX('Support(Theoretical)'!$L:$L, MATCH($C64, 'Support(Theoretical)'!$R:$R, 0))=1, "COMPLETE", "INCOMPLETE"), "NOT FOUND")</f>
        <v>INCOMPLETE</v>
      </c>
      <c r="G64" s="95" t="str">
        <f>IF(ISNUMBER(MATCH($C64, 'Support(Theoretical)'!$R:$R, 0)), IF(INDEX('Support(Theoretical)'!$L:$L, MATCH($C64, 'Support(Theoretical)'!$R:$R, 0))=1, "COMPLETE", "INCOMPLETE"), "NOT FOUND")</f>
        <v>INCOMPLETE</v>
      </c>
    </row>
    <row r="65" spans="2:7" ht="15.9" customHeight="1" x14ac:dyDescent="0.25">
      <c r="B65" s="173"/>
      <c r="C65" s="97">
        <v>2319</v>
      </c>
      <c r="D65" s="95"/>
      <c r="E65" s="95" t="str">
        <f>IF(ISNUMBER(MATCH($C65, 'Support(Theoretical)'!$R:$R, 0)), IF(INDEX('Support(Theoretical)'!$L:$L, MATCH($C65, 'Support(Theoretical)'!$R:$R, 0))=1, "COMPLETE", "INCOMPLETE"), "NOT FOUND")</f>
        <v>INCOMPLETE</v>
      </c>
      <c r="F65" s="95" t="str">
        <f>IF(ISNUMBER(MATCH($C65, 'Support(Theoretical)'!$R:$R, 0)), IF(INDEX('Support(Theoretical)'!$L:$L, MATCH($C65, 'Support(Theoretical)'!$R:$R, 0))=1, "COMPLETE", "INCOMPLETE"), "NOT FOUND")</f>
        <v>INCOMPLETE</v>
      </c>
      <c r="G65" s="95" t="str">
        <f>IF(ISNUMBER(MATCH($C65, 'Support(Theoretical)'!$R:$R, 0)), IF(INDEX('Support(Theoretical)'!$L:$L, MATCH($C65, 'Support(Theoretical)'!$R:$R, 0))=1, "COMPLETE", "INCOMPLETE"), "NOT FOUND")</f>
        <v>INCOMPLETE</v>
      </c>
    </row>
    <row r="66" spans="2:7" ht="15.9" customHeight="1" x14ac:dyDescent="0.25">
      <c r="B66" s="173"/>
      <c r="C66" s="97">
        <v>2320</v>
      </c>
      <c r="D66" s="95"/>
      <c r="E66" s="95"/>
      <c r="F66" s="95" t="str">
        <f>IF(ISNUMBER(MATCH($C66, 'Support(Theoretical)'!$R:$R, 0)), IF(INDEX('Support(Theoretical)'!$L:$L, MATCH($C66, 'Support(Theoretical)'!$R:$R, 0))=1, "COMPLETE", "INCOMPLETE"), "NOT FOUND")</f>
        <v>INCOMPLETE</v>
      </c>
      <c r="G66" s="95" t="str">
        <f>IF(ISNUMBER(MATCH($C66, 'Support(Theoretical)'!$R:$R, 0)), IF(INDEX('Support(Theoretical)'!$L:$L, MATCH($C66, 'Support(Theoretical)'!$R:$R, 0))=1, "COMPLETE", "INCOMPLETE"), "NOT FOUND")</f>
        <v>INCOMPLETE</v>
      </c>
    </row>
    <row r="67" spans="2:7" ht="15.9" customHeight="1" x14ac:dyDescent="0.25">
      <c r="B67" s="173"/>
      <c r="C67" s="97">
        <v>2321</v>
      </c>
      <c r="D67" s="95"/>
      <c r="E67" s="95" t="str">
        <f>IF(ISNUMBER(MATCH($C67, 'Support(Theoretical)'!$R:$R, 0)), IF(INDEX('Support(Theoretical)'!$L:$L, MATCH($C67, 'Support(Theoretical)'!$R:$R, 0))=1, "COMPLETE", "INCOMPLETE"), "NOT FOUND")</f>
        <v>INCOMPLETE</v>
      </c>
      <c r="F67" s="95" t="str">
        <f>IF(ISNUMBER(MATCH($C67, 'Support(Theoretical)'!$R:$R, 0)), IF(INDEX('Support(Theoretical)'!$L:$L, MATCH($C67, 'Support(Theoretical)'!$R:$R, 0))=1, "COMPLETE", "INCOMPLETE"), "NOT FOUND")</f>
        <v>INCOMPLETE</v>
      </c>
      <c r="G67" s="95" t="str">
        <f>IF(ISNUMBER(MATCH($C67, 'Support(Theoretical)'!$R:$R, 0)), IF(INDEX('Support(Theoretical)'!$L:$L, MATCH($C67, 'Support(Theoretical)'!$R:$R, 0))=1, "COMPLETE", "INCOMPLETE"), "NOT FOUND")</f>
        <v>INCOMPLETE</v>
      </c>
    </row>
    <row r="68" spans="2:7" ht="15.9" customHeight="1" x14ac:dyDescent="0.25">
      <c r="B68" s="173"/>
      <c r="C68" s="97">
        <v>2322</v>
      </c>
      <c r="D68" s="95"/>
      <c r="E68" s="95" t="str">
        <f>IF(ISNUMBER(MATCH($C68, 'Support(Theoretical)'!$R:$R, 0)), IF(INDEX('Support(Theoretical)'!$L:$L, MATCH($C68, 'Support(Theoretical)'!$R:$R, 0))=1, "COMPLETE", "INCOMPLETE"), "NOT FOUND")</f>
        <v>INCOMPLETE</v>
      </c>
      <c r="F68" s="95" t="str">
        <f>IF(ISNUMBER(MATCH($C68, 'Support(Theoretical)'!$R:$R, 0)), IF(INDEX('Support(Theoretical)'!$L:$L, MATCH($C68, 'Support(Theoretical)'!$R:$R, 0))=1, "COMPLETE", "INCOMPLETE"), "NOT FOUND")</f>
        <v>INCOMPLETE</v>
      </c>
      <c r="G68" s="95" t="str">
        <f>IF(ISNUMBER(MATCH($C68, 'Support(Theoretical)'!$R:$R, 0)), IF(INDEX('Support(Theoretical)'!$L:$L, MATCH($C68, 'Support(Theoretical)'!$R:$R, 0))=1, "COMPLETE", "INCOMPLETE"), "NOT FOUND")</f>
        <v>INCOMPLETE</v>
      </c>
    </row>
    <row r="69" spans="2:7" ht="15.9" customHeight="1" x14ac:dyDescent="0.25">
      <c r="B69" s="173"/>
      <c r="C69" s="97">
        <v>2323</v>
      </c>
      <c r="D69" s="95"/>
      <c r="E69" s="95" t="str">
        <f>IF(ISNUMBER(MATCH($C69, 'Support(Theoretical)'!$R:$R, 0)), IF(INDEX('Support(Theoretical)'!$L:$L, MATCH($C69, 'Support(Theoretical)'!$R:$R, 0))=1, "COMPLETE", "INCOMPLETE"), "NOT FOUND")</f>
        <v>INCOMPLETE</v>
      </c>
      <c r="F69" s="95" t="str">
        <f>IF(ISNUMBER(MATCH($C69, 'Support(Theoretical)'!$R:$R, 0)), IF(INDEX('Support(Theoretical)'!$L:$L, MATCH($C69, 'Support(Theoretical)'!$R:$R, 0))=1, "COMPLETE", "INCOMPLETE"), "NOT FOUND")</f>
        <v>INCOMPLETE</v>
      </c>
      <c r="G69" s="95" t="str">
        <f>IF(ISNUMBER(MATCH($C69, 'Support(Theoretical)'!$R:$R, 0)), IF(INDEX('Support(Theoretical)'!$L:$L, MATCH($C69, 'Support(Theoretical)'!$R:$R, 0))=1, "COMPLETE", "INCOMPLETE"), "NOT FOUND")</f>
        <v>INCOMPLETE</v>
      </c>
    </row>
    <row r="70" spans="2:7" ht="15.9" customHeight="1" x14ac:dyDescent="0.25">
      <c r="B70" s="173"/>
      <c r="C70" s="97">
        <v>2400</v>
      </c>
      <c r="D70" s="95"/>
      <c r="E70" s="95" t="str">
        <f>IF(ISNUMBER(MATCH($C70, 'Support(Theoretical)'!$R:$R, 0)), IF(INDEX('Support(Theoretical)'!$L:$L, MATCH($C70, 'Support(Theoretical)'!$R:$R, 0))=1, "COMPLETE", "INCOMPLETE"), "NOT FOUND")</f>
        <v>INCOMPLETE</v>
      </c>
      <c r="F70" s="95" t="str">
        <f>IF(ISNUMBER(MATCH($C70, 'Support(Theoretical)'!$R:$R, 0)), IF(INDEX('Support(Theoretical)'!$L:$L, MATCH($C70, 'Support(Theoretical)'!$R:$R, 0))=1, "COMPLETE", "INCOMPLETE"), "NOT FOUND")</f>
        <v>INCOMPLETE</v>
      </c>
      <c r="G70" s="95" t="str">
        <f>IF(ISNUMBER(MATCH($C70, 'Support(Theoretical)'!$R:$R, 0)), IF(INDEX('Support(Theoretical)'!$L:$L, MATCH($C70, 'Support(Theoretical)'!$R:$R, 0))=1, "COMPLETE", "INCOMPLETE"), "NOT FOUND")</f>
        <v>INCOMPLETE</v>
      </c>
    </row>
    <row r="71" spans="2:7" ht="15.9" customHeight="1" x14ac:dyDescent="0.25">
      <c r="B71" s="173"/>
      <c r="C71" s="97">
        <v>2401</v>
      </c>
      <c r="D71" s="95"/>
      <c r="E71" s="95" t="str">
        <f>IF(ISNUMBER(MATCH($C71, 'Support(Theoretical)'!$R:$R, 0)), IF(INDEX('Support(Theoretical)'!$L:$L, MATCH($C71, 'Support(Theoretical)'!$R:$R, 0))=1, "COMPLETE", "INCOMPLETE"), "NOT FOUND")</f>
        <v>INCOMPLETE</v>
      </c>
      <c r="F71" s="95" t="str">
        <f>IF(ISNUMBER(MATCH($C71, 'Support(Theoretical)'!$R:$R, 0)), IF(INDEX('Support(Theoretical)'!$L:$L, MATCH($C71, 'Support(Theoretical)'!$R:$R, 0))=1, "COMPLETE", "INCOMPLETE"), "NOT FOUND")</f>
        <v>INCOMPLETE</v>
      </c>
      <c r="G71" s="95" t="str">
        <f>IF(ISNUMBER(MATCH($C71, 'Support(Theoretical)'!$R:$R, 0)), IF(INDEX('Support(Theoretical)'!$L:$L, MATCH($C71, 'Support(Theoretical)'!$R:$R, 0))=1, "COMPLETE", "INCOMPLETE"), "NOT FOUND")</f>
        <v>INCOMPLETE</v>
      </c>
    </row>
    <row r="72" spans="2:7" ht="15.9" customHeight="1" x14ac:dyDescent="0.25">
      <c r="B72" s="173"/>
      <c r="C72" s="97">
        <v>2402</v>
      </c>
      <c r="D72" s="95"/>
      <c r="E72" s="95" t="str">
        <f>IF(ISNUMBER(MATCH($C72, 'Support(Theoretical)'!$R:$R, 0)), IF(INDEX('Support(Theoretical)'!$L:$L, MATCH($C72, 'Support(Theoretical)'!$R:$R, 0))=1, "COMPLETE", "INCOMPLETE"), "NOT FOUND")</f>
        <v>INCOMPLETE</v>
      </c>
      <c r="F72" s="95" t="str">
        <f>IF(ISNUMBER(MATCH($C72, 'Support(Theoretical)'!$R:$R, 0)), IF(INDEX('Support(Theoretical)'!$L:$L, MATCH($C72, 'Support(Theoretical)'!$R:$R, 0))=1, "COMPLETE", "INCOMPLETE"), "NOT FOUND")</f>
        <v>INCOMPLETE</v>
      </c>
      <c r="G72" s="95" t="str">
        <f>IF(ISNUMBER(MATCH($C72, 'Support(Theoretical)'!$R:$R, 0)), IF(INDEX('Support(Theoretical)'!$L:$L, MATCH($C72, 'Support(Theoretical)'!$R:$R, 0))=1, "COMPLETE", "INCOMPLETE"), "NOT FOUND")</f>
        <v>INCOMPLETE</v>
      </c>
    </row>
    <row r="73" spans="2:7" ht="15.9" customHeight="1" x14ac:dyDescent="0.25">
      <c r="B73" s="173"/>
      <c r="C73" s="97">
        <v>2403</v>
      </c>
      <c r="D73" s="95"/>
      <c r="E73" s="95" t="str">
        <f>IF(ISNUMBER(MATCH($C73, 'Support(Theoretical)'!$R:$R, 0)), IF(INDEX('Support(Theoretical)'!$L:$L, MATCH($C73, 'Support(Theoretical)'!$R:$R, 0))=1, "COMPLETE", "INCOMPLETE"), "NOT FOUND")</f>
        <v>INCOMPLETE</v>
      </c>
      <c r="F73" s="95" t="str">
        <f>IF(ISNUMBER(MATCH($C73, 'Support(Theoretical)'!$R:$R, 0)), IF(INDEX('Support(Theoretical)'!$L:$L, MATCH($C73, 'Support(Theoretical)'!$R:$R, 0))=1, "COMPLETE", "INCOMPLETE"), "NOT FOUND")</f>
        <v>INCOMPLETE</v>
      </c>
      <c r="G73" s="95" t="str">
        <f>IF(ISNUMBER(MATCH($C73, 'Support(Theoretical)'!$R:$R, 0)), IF(INDEX('Support(Theoretical)'!$L:$L, MATCH($C73, 'Support(Theoretical)'!$R:$R, 0))=1, "COMPLETE", "INCOMPLETE"), "NOT FOUND")</f>
        <v>INCOMPLETE</v>
      </c>
    </row>
    <row r="74" spans="2:7" ht="15.9" customHeight="1" x14ac:dyDescent="0.25">
      <c r="B74" s="173"/>
      <c r="C74" s="97">
        <v>2404</v>
      </c>
      <c r="D74" s="95"/>
      <c r="E74" s="95" t="str">
        <f>IF(ISNUMBER(MATCH($C74, 'Support(Theoretical)'!$R:$R, 0)), IF(INDEX('Support(Theoretical)'!$L:$L, MATCH($C74, 'Support(Theoretical)'!$R:$R, 0))=1, "COMPLETE", "INCOMPLETE"), "NOT FOUND")</f>
        <v>INCOMPLETE</v>
      </c>
      <c r="F74" s="95" t="str">
        <f>IF(ISNUMBER(MATCH($C74, 'Support(Theoretical)'!$R:$R, 0)), IF(INDEX('Support(Theoretical)'!$L:$L, MATCH($C74, 'Support(Theoretical)'!$R:$R, 0))=1, "COMPLETE", "INCOMPLETE"), "NOT FOUND")</f>
        <v>INCOMPLETE</v>
      </c>
      <c r="G74" s="95" t="str">
        <f>IF(ISNUMBER(MATCH($C74, 'Support(Theoretical)'!$R:$R, 0)), IF(INDEX('Support(Theoretical)'!$L:$L, MATCH($C74, 'Support(Theoretical)'!$R:$R, 0))=1, "COMPLETE", "INCOMPLETE"), "NOT FOUND")</f>
        <v>INCOMPLETE</v>
      </c>
    </row>
    <row r="75" spans="2:7" ht="15.9" customHeight="1" x14ac:dyDescent="0.25">
      <c r="B75" s="173"/>
      <c r="C75" s="97">
        <v>2405</v>
      </c>
      <c r="D75" s="95"/>
      <c r="E75" s="95" t="str">
        <f>IF(ISNUMBER(MATCH($C75, 'Support(Theoretical)'!$R:$R, 0)), IF(INDEX('Support(Theoretical)'!$L:$L, MATCH($C75, 'Support(Theoretical)'!$R:$R, 0))=1, "COMPLETE", "INCOMPLETE"), "NOT FOUND")</f>
        <v>INCOMPLETE</v>
      </c>
      <c r="F75" s="95" t="str">
        <f>IF(ISNUMBER(MATCH($C75, 'Support(Theoretical)'!$R:$R, 0)), IF(INDEX('Support(Theoretical)'!$L:$L, MATCH($C75, 'Support(Theoretical)'!$R:$R, 0))=1, "COMPLETE", "INCOMPLETE"), "NOT FOUND")</f>
        <v>INCOMPLETE</v>
      </c>
      <c r="G75" s="95" t="str">
        <f>IF(ISNUMBER(MATCH($C75, 'Support(Theoretical)'!$R:$R, 0)), IF(INDEX('Support(Theoretical)'!$L:$L, MATCH($C75, 'Support(Theoretical)'!$R:$R, 0))=1, "COMPLETE", "INCOMPLETE"), "NOT FOUND")</f>
        <v>INCOMPLETE</v>
      </c>
    </row>
    <row r="76" spans="2:7" ht="15.9" customHeight="1" x14ac:dyDescent="0.25">
      <c r="B76" s="173"/>
      <c r="C76" s="97">
        <v>2406</v>
      </c>
      <c r="D76" s="95"/>
      <c r="E76" s="95"/>
      <c r="F76" s="95" t="str">
        <f>IF(ISNUMBER(MATCH($C76, 'Support(Theoretical)'!$R:$R, 0)), IF(INDEX('Support(Theoretical)'!$L:$L, MATCH($C76, 'Support(Theoretical)'!$R:$R, 0))=1, "COMPLETE", "INCOMPLETE"), "NOT FOUND")</f>
        <v>INCOMPLETE</v>
      </c>
      <c r="G76" s="95" t="str">
        <f>IF(ISNUMBER(MATCH($C76, 'Support(Theoretical)'!$R:$R, 0)), IF(INDEX('Support(Theoretical)'!$L:$L, MATCH($C76, 'Support(Theoretical)'!$R:$R, 0))=1, "COMPLETE", "INCOMPLETE"), "NOT FOUND")</f>
        <v>INCOMPLETE</v>
      </c>
    </row>
    <row r="77" spans="2:7" ht="15.9" customHeight="1" x14ac:dyDescent="0.25">
      <c r="B77" s="173"/>
      <c r="C77" s="97">
        <v>2407</v>
      </c>
      <c r="D77" s="95"/>
      <c r="E77" s="95" t="str">
        <f>IF(ISNUMBER(MATCH($C77, 'Support(Theoretical)'!$R:$R, 0)), IF(INDEX('Support(Theoretical)'!$L:$L, MATCH($C77, 'Support(Theoretical)'!$R:$R, 0))=1, "COMPLETE", "INCOMPLETE"), "NOT FOUND")</f>
        <v>INCOMPLETE</v>
      </c>
      <c r="F77" s="95" t="str">
        <f>IF(ISNUMBER(MATCH($C77, 'Support(Theoretical)'!$R:$R, 0)), IF(INDEX('Support(Theoretical)'!$L:$L, MATCH($C77, 'Support(Theoretical)'!$R:$R, 0))=1, "COMPLETE", "INCOMPLETE"), "NOT FOUND")</f>
        <v>INCOMPLETE</v>
      </c>
      <c r="G77" s="95" t="str">
        <f>IF(ISNUMBER(MATCH($C77, 'Support(Theoretical)'!$R:$R, 0)), IF(INDEX('Support(Theoretical)'!$L:$L, MATCH($C77, 'Support(Theoretical)'!$R:$R, 0))=1, "COMPLETE", "INCOMPLETE"), "NOT FOUND")</f>
        <v>INCOMPLETE</v>
      </c>
    </row>
    <row r="78" spans="2:7" ht="15.9" customHeight="1" x14ac:dyDescent="0.25">
      <c r="B78" s="173"/>
      <c r="C78" s="97">
        <v>2408</v>
      </c>
      <c r="D78" s="95"/>
      <c r="E78" s="95" t="str">
        <f>IF(ISNUMBER(MATCH($C78, 'Support(Theoretical)'!$R:$R, 0)), IF(INDEX('Support(Theoretical)'!$L:$L, MATCH($C78, 'Support(Theoretical)'!$R:$R, 0))=1, "COMPLETE", "INCOMPLETE"), "NOT FOUND")</f>
        <v>INCOMPLETE</v>
      </c>
      <c r="F78" s="95" t="str">
        <f>IF(ISNUMBER(MATCH($C78, 'Support(Theoretical)'!$R:$R, 0)), IF(INDEX('Support(Theoretical)'!$L:$L, MATCH($C78, 'Support(Theoretical)'!$R:$R, 0))=1, "COMPLETE", "INCOMPLETE"), "NOT FOUND")</f>
        <v>INCOMPLETE</v>
      </c>
      <c r="G78" s="95" t="str">
        <f>IF(ISNUMBER(MATCH($C78, 'Support(Theoretical)'!$R:$R, 0)), IF(INDEX('Support(Theoretical)'!$L:$L, MATCH($C78, 'Support(Theoretical)'!$R:$R, 0))=1, "COMPLETE", "INCOMPLETE"), "NOT FOUND")</f>
        <v>INCOMPLETE</v>
      </c>
    </row>
    <row r="79" spans="2:7" ht="15.9" customHeight="1" x14ac:dyDescent="0.25">
      <c r="B79" s="173"/>
      <c r="C79" s="97">
        <v>2409</v>
      </c>
      <c r="D79" s="95"/>
      <c r="E79" s="95" t="str">
        <f>IF(ISNUMBER(MATCH($C79, 'Support(Theoretical)'!$R:$R, 0)), IF(INDEX('Support(Theoretical)'!$L:$L, MATCH($C79, 'Support(Theoretical)'!$R:$R, 0))=1, "COMPLETE", "INCOMPLETE"), "NOT FOUND")</f>
        <v>INCOMPLETE</v>
      </c>
      <c r="F79" s="95" t="str">
        <f>IF(ISNUMBER(MATCH($C79, 'Support(Theoretical)'!$R:$R, 0)), IF(INDEX('Support(Theoretical)'!$L:$L, MATCH($C79, 'Support(Theoretical)'!$R:$R, 0))=1, "COMPLETE", "INCOMPLETE"), "NOT FOUND")</f>
        <v>INCOMPLETE</v>
      </c>
      <c r="G79" s="95" t="str">
        <f>IF(ISNUMBER(MATCH($C79, 'Support(Theoretical)'!$R:$R, 0)), IF(INDEX('Support(Theoretical)'!$L:$L, MATCH($C79, 'Support(Theoretical)'!$R:$R, 0))=1, "COMPLETE", "INCOMPLETE"), "NOT FOUND")</f>
        <v>INCOMPLETE</v>
      </c>
    </row>
    <row r="80" spans="2:7" ht="15.9" customHeight="1" x14ac:dyDescent="0.25">
      <c r="B80" s="173"/>
      <c r="C80" s="97">
        <v>2410</v>
      </c>
      <c r="D80" s="95"/>
      <c r="E80" s="95" t="str">
        <f>IF(ISNUMBER(MATCH($C80, 'Support(Theoretical)'!$R:$R, 0)), IF(INDEX('Support(Theoretical)'!$L:$L, MATCH($C80, 'Support(Theoretical)'!$R:$R, 0))=1, "COMPLETE", "INCOMPLETE"), "NOT FOUND")</f>
        <v>INCOMPLETE</v>
      </c>
      <c r="F80" s="95" t="str">
        <f>IF(ISNUMBER(MATCH($C80, 'Support(Theoretical)'!$R:$R, 0)), IF(INDEX('Support(Theoretical)'!$L:$L, MATCH($C80, 'Support(Theoretical)'!$R:$R, 0))=1, "COMPLETE", "INCOMPLETE"), "NOT FOUND")</f>
        <v>INCOMPLETE</v>
      </c>
      <c r="G80" s="95" t="str">
        <f>IF(ISNUMBER(MATCH($C80, 'Support(Theoretical)'!$R:$R, 0)), IF(INDEX('Support(Theoretical)'!$L:$L, MATCH($C80, 'Support(Theoretical)'!$R:$R, 0))=1, "COMPLETE", "INCOMPLETE"), "NOT FOUND")</f>
        <v>INCOMPLETE</v>
      </c>
    </row>
    <row r="81" spans="2:7" ht="15.9" customHeight="1" x14ac:dyDescent="0.25">
      <c r="B81" s="173"/>
      <c r="C81" s="97">
        <v>2411</v>
      </c>
      <c r="D81" s="95"/>
      <c r="E81" s="95" t="str">
        <f>IF(ISNUMBER(MATCH($C81, 'Support(Theoretical)'!$R:$R, 0)), IF(INDEX('Support(Theoretical)'!$L:$L, MATCH($C81, 'Support(Theoretical)'!$R:$R, 0))=1, "COMPLETE", "INCOMPLETE"), "NOT FOUND")</f>
        <v>INCOMPLETE</v>
      </c>
      <c r="F81" s="95" t="str">
        <f>IF(ISNUMBER(MATCH($C81, 'Support(Theoretical)'!$R:$R, 0)), IF(INDEX('Support(Theoretical)'!$L:$L, MATCH($C81, 'Support(Theoretical)'!$R:$R, 0))=1, "COMPLETE", "INCOMPLETE"), "NOT FOUND")</f>
        <v>INCOMPLETE</v>
      </c>
      <c r="G81" s="95" t="str">
        <f>IF(ISNUMBER(MATCH($C81, 'Support(Theoretical)'!$R:$R, 0)), IF(INDEX('Support(Theoretical)'!$L:$L, MATCH($C81, 'Support(Theoretical)'!$R:$R, 0))=1, "COMPLETE", "INCOMPLETE"), "NOT FOUND")</f>
        <v>INCOMPLETE</v>
      </c>
    </row>
    <row r="82" spans="2:7" ht="15.9" customHeight="1" x14ac:dyDescent="0.25">
      <c r="B82" s="173"/>
      <c r="C82" s="97">
        <v>2412</v>
      </c>
      <c r="D82" s="95"/>
      <c r="E82" s="95" t="str">
        <f>IF(ISNUMBER(MATCH($C82, 'Support(Theoretical)'!$R:$R, 0)), IF(INDEX('Support(Theoretical)'!$L:$L, MATCH($C82, 'Support(Theoretical)'!$R:$R, 0))=1, "COMPLETE", "INCOMPLETE"), "NOT FOUND")</f>
        <v>INCOMPLETE</v>
      </c>
      <c r="F82" s="95" t="str">
        <f>IF(ISNUMBER(MATCH($C82, 'Support(Theoretical)'!$R:$R, 0)), IF(INDEX('Support(Theoretical)'!$L:$L, MATCH($C82, 'Support(Theoretical)'!$R:$R, 0))=1, "COMPLETE", "INCOMPLETE"), "NOT FOUND")</f>
        <v>INCOMPLETE</v>
      </c>
      <c r="G82" s="95" t="str">
        <f>IF(ISNUMBER(MATCH($C82, 'Support(Theoretical)'!$R:$R, 0)), IF(INDEX('Support(Theoretical)'!$L:$L, MATCH($C82, 'Support(Theoretical)'!$R:$R, 0))=1, "COMPLETE", "INCOMPLETE"), "NOT FOUND")</f>
        <v>INCOMPLETE</v>
      </c>
    </row>
    <row r="83" spans="2:7" ht="15.9" customHeight="1" x14ac:dyDescent="0.25">
      <c r="B83" s="173"/>
      <c r="C83" s="97">
        <v>2413</v>
      </c>
      <c r="D83" s="95"/>
      <c r="E83" s="95" t="str">
        <f>IF(ISNUMBER(MATCH($C83, 'Support(Theoretical)'!$R:$R, 0)), IF(INDEX('Support(Theoretical)'!$L:$L, MATCH($C83, 'Support(Theoretical)'!$R:$R, 0))=1, "COMPLETE", "INCOMPLETE"), "NOT FOUND")</f>
        <v>INCOMPLETE</v>
      </c>
      <c r="F83" s="95" t="str">
        <f>IF(ISNUMBER(MATCH($C83, 'Support(Theoretical)'!$R:$R, 0)), IF(INDEX('Support(Theoretical)'!$L:$L, MATCH($C83, 'Support(Theoretical)'!$R:$R, 0))=1, "COMPLETE", "INCOMPLETE"), "NOT FOUND")</f>
        <v>INCOMPLETE</v>
      </c>
      <c r="G83" s="95" t="str">
        <f>IF(ISNUMBER(MATCH($C83, 'Support(Theoretical)'!$R:$R, 0)), IF(INDEX('Support(Theoretical)'!$L:$L, MATCH($C83, 'Support(Theoretical)'!$R:$R, 0))=1, "COMPLETE", "INCOMPLETE"), "NOT FOUND")</f>
        <v>INCOMPLETE</v>
      </c>
    </row>
    <row r="84" spans="2:7" ht="15.9" customHeight="1" x14ac:dyDescent="0.25">
      <c r="B84" s="173"/>
      <c r="C84" s="97">
        <v>2414</v>
      </c>
      <c r="D84" s="95"/>
      <c r="E84" s="95" t="str">
        <f>IF(ISNUMBER(MATCH($C84, 'Support(Theoretical)'!$R:$R, 0)), IF(INDEX('Support(Theoretical)'!$L:$L, MATCH($C84, 'Support(Theoretical)'!$R:$R, 0))=1, "COMPLETE", "INCOMPLETE"), "NOT FOUND")</f>
        <v>INCOMPLETE</v>
      </c>
      <c r="F84" s="95" t="str">
        <f>IF(ISNUMBER(MATCH($C84, 'Support(Theoretical)'!$R:$R, 0)), IF(INDEX('Support(Theoretical)'!$L:$L, MATCH($C84, 'Support(Theoretical)'!$R:$R, 0))=1, "COMPLETE", "INCOMPLETE"), "NOT FOUND")</f>
        <v>INCOMPLETE</v>
      </c>
      <c r="G84" s="95" t="str">
        <f>IF(ISNUMBER(MATCH($C84, 'Support(Theoretical)'!$R:$R, 0)), IF(INDEX('Support(Theoretical)'!$L:$L, MATCH($C84, 'Support(Theoretical)'!$R:$R, 0))=1, "COMPLETE", "INCOMPLETE"), "NOT FOUND")</f>
        <v>INCOMPLETE</v>
      </c>
    </row>
    <row r="85" spans="2:7" ht="15.9" customHeight="1" x14ac:dyDescent="0.25">
      <c r="B85" s="173"/>
      <c r="C85" s="97">
        <v>2415</v>
      </c>
      <c r="D85" s="95"/>
      <c r="E85" s="95"/>
      <c r="F85" s="95"/>
      <c r="G85" s="95" t="str">
        <f>IF(ISNUMBER(MATCH($C85, 'Support(Theoretical)'!$R:$R, 0)), IF(INDEX('Support(Theoretical)'!$L:$L, MATCH($C85, 'Support(Theoretical)'!$R:$R, 0))=1, "COMPLETE", "INCOMPLETE"), "NOT FOUND")</f>
        <v>INCOMPLETE</v>
      </c>
    </row>
    <row r="86" spans="2:7" ht="15.9" customHeight="1" x14ac:dyDescent="0.25">
      <c r="B86" s="173"/>
      <c r="C86" s="97">
        <v>2416</v>
      </c>
      <c r="D86" s="95"/>
      <c r="E86" s="95"/>
      <c r="F86" s="95" t="str">
        <f>IF(ISNUMBER(MATCH($C86, 'Support(Theoretical)'!$R:$R, 0)), IF(INDEX('Support(Theoretical)'!$L:$L, MATCH($C86, 'Support(Theoretical)'!$R:$R, 0))=1, "COMPLETE", "INCOMPLETE"), "NOT FOUND")</f>
        <v>INCOMPLETE</v>
      </c>
      <c r="G86" s="95" t="str">
        <f>IF(ISNUMBER(MATCH($C86, 'Support(Theoretical)'!$R:$R, 0)), IF(INDEX('Support(Theoretical)'!$L:$L, MATCH($C86, 'Support(Theoretical)'!$R:$R, 0))=1, "COMPLETE", "INCOMPLETE"), "NOT FOUND")</f>
        <v>INCOMPLETE</v>
      </c>
    </row>
    <row r="87" spans="2:7" ht="15.9" customHeight="1" x14ac:dyDescent="0.25">
      <c r="B87" s="173"/>
      <c r="C87" s="97">
        <v>2417</v>
      </c>
      <c r="D87" s="95"/>
      <c r="E87" s="95" t="str">
        <f>IF(ISNUMBER(MATCH($C87, 'Support(Theoretical)'!$R:$R, 0)), IF(INDEX('Support(Theoretical)'!$L:$L, MATCH($C87, 'Support(Theoretical)'!$R:$R, 0))=1, "COMPLETE", "INCOMPLETE"), "NOT FOUND")</f>
        <v>INCOMPLETE</v>
      </c>
      <c r="F87" s="95" t="str">
        <f>IF(ISNUMBER(MATCH($C87, 'Support(Theoretical)'!$R:$R, 0)), IF(INDEX('Support(Theoretical)'!$L:$L, MATCH($C87, 'Support(Theoretical)'!$R:$R, 0))=1, "COMPLETE", "INCOMPLETE"), "NOT FOUND")</f>
        <v>INCOMPLETE</v>
      </c>
      <c r="G87" s="95" t="str">
        <f>IF(ISNUMBER(MATCH($C87, 'Support(Theoretical)'!$R:$R, 0)), IF(INDEX('Support(Theoretical)'!$L:$L, MATCH($C87, 'Support(Theoretical)'!$R:$R, 0))=1, "COMPLETE", "INCOMPLETE"), "NOT FOUND")</f>
        <v>INCOMPLETE</v>
      </c>
    </row>
    <row r="88" spans="2:7" ht="15.9" customHeight="1" x14ac:dyDescent="0.25">
      <c r="B88" s="173"/>
      <c r="C88" s="97">
        <v>2418</v>
      </c>
      <c r="D88" s="95"/>
      <c r="E88" s="95" t="str">
        <f>IF(ISNUMBER(MATCH($C88, 'Support(Theoretical)'!$R:$R, 0)), IF(INDEX('Support(Theoretical)'!$L:$L, MATCH($C88, 'Support(Theoretical)'!$R:$R, 0))=1, "COMPLETE", "INCOMPLETE"), "NOT FOUND")</f>
        <v>INCOMPLETE</v>
      </c>
      <c r="F88" s="95" t="str">
        <f>IF(ISNUMBER(MATCH($C88, 'Support(Theoretical)'!$R:$R, 0)), IF(INDEX('Support(Theoretical)'!$L:$L, MATCH($C88, 'Support(Theoretical)'!$R:$R, 0))=1, "COMPLETE", "INCOMPLETE"), "NOT FOUND")</f>
        <v>INCOMPLETE</v>
      </c>
      <c r="G88" s="95" t="str">
        <f>IF(ISNUMBER(MATCH($C88, 'Support(Theoretical)'!$R:$R, 0)), IF(INDEX('Support(Theoretical)'!$L:$L, MATCH($C88, 'Support(Theoretical)'!$R:$R, 0))=1, "COMPLETE", "INCOMPLETE"), "NOT FOUND")</f>
        <v>INCOMPLETE</v>
      </c>
    </row>
    <row r="89" spans="2:7" ht="15.9" customHeight="1" x14ac:dyDescent="0.25">
      <c r="B89" s="173"/>
      <c r="C89" s="97">
        <v>2419</v>
      </c>
      <c r="D89" s="95"/>
      <c r="E89" s="95" t="str">
        <f>IF(ISNUMBER(MATCH($C89, 'Support(Theoretical)'!$R:$R, 0)), IF(INDEX('Support(Theoretical)'!$L:$L, MATCH($C89, 'Support(Theoretical)'!$R:$R, 0))=1, "COMPLETE", "INCOMPLETE"), "NOT FOUND")</f>
        <v>INCOMPLETE</v>
      </c>
      <c r="F89" s="95" t="str">
        <f>IF(ISNUMBER(MATCH($C89, 'Support(Theoretical)'!$R:$R, 0)), IF(INDEX('Support(Theoretical)'!$L:$L, MATCH($C89, 'Support(Theoretical)'!$R:$R, 0))=1, "COMPLETE", "INCOMPLETE"), "NOT FOUND")</f>
        <v>INCOMPLETE</v>
      </c>
      <c r="G89" s="95" t="str">
        <f>IF(ISNUMBER(MATCH($C89, 'Support(Theoretical)'!$R:$R, 0)), IF(INDEX('Support(Theoretical)'!$L:$L, MATCH($C89, 'Support(Theoretical)'!$R:$R, 0))=1, "COMPLETE", "INCOMPLETE"), "NOT FOUND")</f>
        <v>INCOMPLETE</v>
      </c>
    </row>
    <row r="90" spans="2:7" ht="15.9" customHeight="1" x14ac:dyDescent="0.25">
      <c r="B90" s="173"/>
      <c r="C90" s="97">
        <v>2420</v>
      </c>
      <c r="D90" s="95"/>
      <c r="E90" s="95" t="str">
        <f>IF(ISNUMBER(MATCH($C90, 'Support(Theoretical)'!$R:$R, 0)), IF(INDEX('Support(Theoretical)'!$L:$L, MATCH($C90, 'Support(Theoretical)'!$R:$R, 0))=1, "COMPLETE", "INCOMPLETE"), "NOT FOUND")</f>
        <v>INCOMPLETE</v>
      </c>
      <c r="F90" s="95" t="str">
        <f>IF(ISNUMBER(MATCH($C90, 'Support(Theoretical)'!$R:$R, 0)), IF(INDEX('Support(Theoretical)'!$L:$L, MATCH($C90, 'Support(Theoretical)'!$R:$R, 0))=1, "COMPLETE", "INCOMPLETE"), "NOT FOUND")</f>
        <v>INCOMPLETE</v>
      </c>
      <c r="G90" s="95" t="str">
        <f>IF(ISNUMBER(MATCH($C90, 'Support(Theoretical)'!$R:$R, 0)), IF(INDEX('Support(Theoretical)'!$L:$L, MATCH($C90, 'Support(Theoretical)'!$R:$R, 0))=1, "COMPLETE", "INCOMPLETE"), "NOT FOUND")</f>
        <v>INCOMPLETE</v>
      </c>
    </row>
    <row r="91" spans="2:7" ht="15.9" customHeight="1" x14ac:dyDescent="0.25">
      <c r="B91" s="173"/>
      <c r="C91" s="97">
        <v>2421</v>
      </c>
      <c r="D91" s="95"/>
      <c r="E91" s="95" t="str">
        <f>IF(ISNUMBER(MATCH($C91, 'Support(Theoretical)'!$R:$R, 0)), IF(INDEX('Support(Theoretical)'!$L:$L, MATCH($C91, 'Support(Theoretical)'!$R:$R, 0))=1, "COMPLETE", "INCOMPLETE"), "NOT FOUND")</f>
        <v>INCOMPLETE</v>
      </c>
      <c r="F91" s="95" t="str">
        <f>IF(ISNUMBER(MATCH($C91, 'Support(Theoretical)'!$R:$R, 0)), IF(INDEX('Support(Theoretical)'!$L:$L, MATCH($C91, 'Support(Theoretical)'!$R:$R, 0))=1, "COMPLETE", "INCOMPLETE"), "NOT FOUND")</f>
        <v>INCOMPLETE</v>
      </c>
      <c r="G91" s="95" t="str">
        <f>IF(ISNUMBER(MATCH($C91, 'Support(Theoretical)'!$R:$R, 0)), IF(INDEX('Support(Theoretical)'!$L:$L, MATCH($C91, 'Support(Theoretical)'!$R:$R, 0))=1, "COMPLETE", "INCOMPLETE"), "NOT FOUND")</f>
        <v>INCOMPLETE</v>
      </c>
    </row>
    <row r="92" spans="2:7" ht="15.9" customHeight="1" x14ac:dyDescent="0.25">
      <c r="B92" s="173"/>
      <c r="C92" s="97">
        <v>2422</v>
      </c>
      <c r="D92" s="95"/>
      <c r="E92" s="95" t="str">
        <f>IF(ISNUMBER(MATCH($C92, 'Support(Theoretical)'!$R:$R, 0)), IF(INDEX('Support(Theoretical)'!$L:$L, MATCH($C92, 'Support(Theoretical)'!$R:$R, 0))=1, "COMPLETE", "INCOMPLETE"), "NOT FOUND")</f>
        <v>INCOMPLETE</v>
      </c>
      <c r="F92" s="95" t="str">
        <f>IF(ISNUMBER(MATCH($C92, 'Support(Theoretical)'!$R:$R, 0)), IF(INDEX('Support(Theoretical)'!$L:$L, MATCH($C92, 'Support(Theoretical)'!$R:$R, 0))=1, "COMPLETE", "INCOMPLETE"), "NOT FOUND")</f>
        <v>INCOMPLETE</v>
      </c>
      <c r="G92" s="95" t="str">
        <f>IF(ISNUMBER(MATCH($C92, 'Support(Theoretical)'!$R:$R, 0)), IF(INDEX('Support(Theoretical)'!$L:$L, MATCH($C92, 'Support(Theoretical)'!$R:$R, 0))=1, "COMPLETE", "INCOMPLETE"), "NOT FOUND")</f>
        <v>INCOMPLETE</v>
      </c>
    </row>
    <row r="93" spans="2:7" ht="15.9" customHeight="1" x14ac:dyDescent="0.25">
      <c r="B93" s="173"/>
      <c r="C93" s="97">
        <v>2423</v>
      </c>
      <c r="D93" s="95"/>
      <c r="E93" s="95" t="str">
        <f>IF(ISNUMBER(MATCH($C93, 'Support(Theoretical)'!$R:$R, 0)), IF(INDEX('Support(Theoretical)'!$L:$L, MATCH($C93, 'Support(Theoretical)'!$R:$R, 0))=1, "COMPLETE", "INCOMPLETE"), "NOT FOUND")</f>
        <v>INCOMPLETE</v>
      </c>
      <c r="F93" s="95" t="str">
        <f>IF(ISNUMBER(MATCH($C93, 'Support(Theoretical)'!$R:$R, 0)), IF(INDEX('Support(Theoretical)'!$L:$L, MATCH($C93, 'Support(Theoretical)'!$R:$R, 0))=1, "COMPLETE", "INCOMPLETE"), "NOT FOUND")</f>
        <v>INCOMPLETE</v>
      </c>
      <c r="G93" s="95" t="str">
        <f>IF(ISNUMBER(MATCH($C93, 'Support(Theoretical)'!$R:$R, 0)), IF(INDEX('Support(Theoretical)'!$L:$L, MATCH($C93, 'Support(Theoretical)'!$R:$R, 0))=1, "COMPLETE", "INCOMPLETE"), "NOT FOUND")</f>
        <v>INCOMPLETE</v>
      </c>
    </row>
    <row r="94" spans="2:7" ht="15.9" customHeight="1" x14ac:dyDescent="0.25">
      <c r="B94" s="173"/>
      <c r="C94" s="97">
        <v>2424</v>
      </c>
      <c r="D94" s="95"/>
      <c r="E94" s="95"/>
      <c r="F94" s="95" t="str">
        <f>IF(ISNUMBER(MATCH($C94, 'Support(Theoretical)'!$R:$R, 0)), IF(INDEX('Support(Theoretical)'!$L:$L, MATCH($C94, 'Support(Theoretical)'!$R:$R, 0))=1, "COMPLETE", "INCOMPLETE"), "NOT FOUND")</f>
        <v>INCOMPLETE</v>
      </c>
      <c r="G94" s="95" t="str">
        <f>IF(ISNUMBER(MATCH($C94, 'Support(Theoretical)'!$R:$R, 0)), IF(INDEX('Support(Theoretical)'!$L:$L, MATCH($C94, 'Support(Theoretical)'!$R:$R, 0))=1, "COMPLETE", "INCOMPLETE"), "NOT FOUND")</f>
        <v>INCOMPLETE</v>
      </c>
    </row>
    <row r="95" spans="2:7" ht="15.9" customHeight="1" x14ac:dyDescent="0.25">
      <c r="B95" s="173"/>
      <c r="C95" s="97">
        <v>2425</v>
      </c>
      <c r="D95" s="95"/>
      <c r="E95" s="95"/>
      <c r="F95" s="95"/>
      <c r="G95" s="95" t="str">
        <f>IF(ISNUMBER(MATCH($C95, 'Support(Theoretical)'!$R:$R, 0)), IF(INDEX('Support(Theoretical)'!$L:$L, MATCH($C95, 'Support(Theoretical)'!$R:$R, 0))=1, "COMPLETE", "INCOMPLETE"), "NOT FOUND")</f>
        <v>INCOMPLETE</v>
      </c>
    </row>
    <row r="96" spans="2:7" ht="15.9" customHeight="1" x14ac:dyDescent="0.25">
      <c r="B96" s="173"/>
      <c r="C96" s="97">
        <v>2426</v>
      </c>
      <c r="D96" s="95"/>
      <c r="E96" s="95" t="str">
        <f>IF(ISNUMBER(MATCH($C96, 'Support(Theoretical)'!$R:$R, 0)), IF(INDEX('Support(Theoretical)'!$L:$L, MATCH($C96, 'Support(Theoretical)'!$R:$R, 0))=1, "COMPLETE", "INCOMPLETE"), "NOT FOUND")</f>
        <v>INCOMPLETE</v>
      </c>
      <c r="F96" s="95" t="str">
        <f>IF(ISNUMBER(MATCH($C96, 'Support(Theoretical)'!$R:$R, 0)), IF(INDEX('Support(Theoretical)'!$L:$L, MATCH($C96, 'Support(Theoretical)'!$R:$R, 0))=1, "COMPLETE", "INCOMPLETE"), "NOT FOUND")</f>
        <v>INCOMPLETE</v>
      </c>
      <c r="G96" s="95" t="str">
        <f>IF(ISNUMBER(MATCH($C96, 'Support(Theoretical)'!$R:$R, 0)), IF(INDEX('Support(Theoretical)'!$L:$L, MATCH($C96, 'Support(Theoretical)'!$R:$R, 0))=1, "COMPLETE", "INCOMPLETE"), "NOT FOUND")</f>
        <v>INCOMPLETE</v>
      </c>
    </row>
    <row r="97" spans="2:7" ht="15.9" customHeight="1" x14ac:dyDescent="0.25">
      <c r="B97" s="173"/>
      <c r="C97" s="97">
        <v>2427</v>
      </c>
      <c r="D97" s="95"/>
      <c r="E97" s="95" t="str">
        <f>IF(ISNUMBER(MATCH($C97, 'Support(Theoretical)'!$R:$R, 0)), IF(INDEX('Support(Theoretical)'!$L:$L, MATCH($C97, 'Support(Theoretical)'!$R:$R, 0))=1, "COMPLETE", "INCOMPLETE"), "NOT FOUND")</f>
        <v>INCOMPLETE</v>
      </c>
      <c r="F97" s="95" t="str">
        <f>IF(ISNUMBER(MATCH($C97, 'Support(Theoretical)'!$R:$R, 0)), IF(INDEX('Support(Theoretical)'!$L:$L, MATCH($C97, 'Support(Theoretical)'!$R:$R, 0))=1, "COMPLETE", "INCOMPLETE"), "NOT FOUND")</f>
        <v>INCOMPLETE</v>
      </c>
      <c r="G97" s="95" t="str">
        <f>IF(ISNUMBER(MATCH($C97, 'Support(Theoretical)'!$R:$R, 0)), IF(INDEX('Support(Theoretical)'!$L:$L, MATCH($C97, 'Support(Theoretical)'!$R:$R, 0))=1, "COMPLETE", "INCOMPLETE"), "NOT FOUND")</f>
        <v>INCOMPLETE</v>
      </c>
    </row>
    <row r="98" spans="2:7" ht="15.9" customHeight="1" x14ac:dyDescent="0.25">
      <c r="B98" s="173"/>
      <c r="C98" s="97">
        <v>2428</v>
      </c>
      <c r="D98" s="95"/>
      <c r="E98" s="95" t="str">
        <f>IF(ISNUMBER(MATCH($C98, 'Support(Theoretical)'!$R:$R, 0)), IF(INDEX('Support(Theoretical)'!$L:$L, MATCH($C98, 'Support(Theoretical)'!$R:$R, 0))=1, "COMPLETE", "INCOMPLETE"), "NOT FOUND")</f>
        <v>INCOMPLETE</v>
      </c>
      <c r="F98" s="95" t="str">
        <f>IF(ISNUMBER(MATCH($C98, 'Support(Theoretical)'!$R:$R, 0)), IF(INDEX('Support(Theoretical)'!$L:$L, MATCH($C98, 'Support(Theoretical)'!$R:$R, 0))=1, "COMPLETE", "INCOMPLETE"), "NOT FOUND")</f>
        <v>INCOMPLETE</v>
      </c>
      <c r="G98" s="95" t="str">
        <f>IF(ISNUMBER(MATCH($C98, 'Support(Theoretical)'!$R:$R, 0)), IF(INDEX('Support(Theoretical)'!$L:$L, MATCH($C98, 'Support(Theoretical)'!$R:$R, 0))=1, "COMPLETE", "INCOMPLETE"), "NOT FOUND")</f>
        <v>INCOMPLETE</v>
      </c>
    </row>
    <row r="99" spans="2:7" ht="15.9" customHeight="1" x14ac:dyDescent="0.25">
      <c r="B99" s="173"/>
      <c r="C99" s="97">
        <v>2429</v>
      </c>
      <c r="D99" s="95"/>
      <c r="E99" s="95" t="str">
        <f>IF(ISNUMBER(MATCH($C99, 'Support(Theoretical)'!$R:$R, 0)), IF(INDEX('Support(Theoretical)'!$L:$L, MATCH($C99, 'Support(Theoretical)'!$R:$R, 0))=1, "COMPLETE", "INCOMPLETE"), "NOT FOUND")</f>
        <v>INCOMPLETE</v>
      </c>
      <c r="F99" s="95" t="str">
        <f>IF(ISNUMBER(MATCH($C99, 'Support(Theoretical)'!$R:$R, 0)), IF(INDEX('Support(Theoretical)'!$L:$L, MATCH($C99, 'Support(Theoretical)'!$R:$R, 0))=1, "COMPLETE", "INCOMPLETE"), "NOT FOUND")</f>
        <v>INCOMPLETE</v>
      </c>
      <c r="G99" s="95" t="str">
        <f>IF(ISNUMBER(MATCH($C99, 'Support(Theoretical)'!$R:$R, 0)), IF(INDEX('Support(Theoretical)'!$L:$L, MATCH($C99, 'Support(Theoretical)'!$R:$R, 0))=1, "COMPLETE", "INCOMPLETE"), "NOT FOUND")</f>
        <v>INCOMPLETE</v>
      </c>
    </row>
    <row r="100" spans="2:7" ht="15.9" customHeight="1" x14ac:dyDescent="0.25">
      <c r="B100" s="173"/>
      <c r="C100" s="97">
        <v>2430</v>
      </c>
      <c r="D100" s="95"/>
      <c r="E100" s="95"/>
      <c r="F100" s="95" t="str">
        <f>IF(ISNUMBER(MATCH($C100, 'Support(Theoretical)'!$R:$R, 0)), IF(INDEX('Support(Theoretical)'!$L:$L, MATCH($C100, 'Support(Theoretical)'!$R:$R, 0))=1, "COMPLETE", "INCOMPLETE"), "NOT FOUND")</f>
        <v>INCOMPLETE</v>
      </c>
      <c r="G100" s="95" t="str">
        <f>IF(ISNUMBER(MATCH($C100, 'Support(Theoretical)'!$R:$R, 0)), IF(INDEX('Support(Theoretical)'!$L:$L, MATCH($C100, 'Support(Theoretical)'!$R:$R, 0))=1, "COMPLETE", "INCOMPLETE"), "NOT FOUND")</f>
        <v>INCOMPLETE</v>
      </c>
    </row>
    <row r="101" spans="2:7" ht="15.9" customHeight="1" x14ac:dyDescent="0.25">
      <c r="B101" s="173"/>
      <c r="C101" s="97">
        <v>2500</v>
      </c>
      <c r="D101" s="95" t="str">
        <f>IF(ISNUMBER(MATCH($C101, 'Support(Theoretical)'!$R:$R, 0)), IF(INDEX('Support(Theoretical)'!$L:$L, MATCH($C101, 'Support(Theoretical)'!$R:$R, 0))=1, "COMPLETE", "INCOMPLETE"), "NOT FOUND")</f>
        <v>INCOMPLETE</v>
      </c>
      <c r="E101" s="95" t="str">
        <f>IF(ISNUMBER(MATCH($C101, 'Support(Theoretical)'!$R:$R, 0)), IF(INDEX('Support(Theoretical)'!$L:$L, MATCH($C101, 'Support(Theoretical)'!$R:$R, 0))=1, "COMPLETE", "INCOMPLETE"), "NOT FOUND")</f>
        <v>INCOMPLETE</v>
      </c>
      <c r="F101" s="95" t="str">
        <f>IF(ISNUMBER(MATCH($C101, 'Support(Theoretical)'!$R:$R, 0)), IF(INDEX('Support(Theoretical)'!$L:$L, MATCH($C101, 'Support(Theoretical)'!$R:$R, 0))=1, "COMPLETE", "INCOMPLETE"), "NOT FOUND")</f>
        <v>INCOMPLETE</v>
      </c>
      <c r="G101" s="95" t="str">
        <f>IF(ISNUMBER(MATCH($C101, 'Support(Theoretical)'!$R:$R, 0)), IF(INDEX('Support(Theoretical)'!$L:$L, MATCH($C101, 'Support(Theoretical)'!$R:$R, 0))=1, "COMPLETE", "INCOMPLETE"), "NOT FOUND")</f>
        <v>INCOMPLETE</v>
      </c>
    </row>
    <row r="102" spans="2:7" ht="15.9" customHeight="1" x14ac:dyDescent="0.25">
      <c r="B102" s="173"/>
      <c r="C102" s="97">
        <v>2501</v>
      </c>
      <c r="D102" s="95"/>
      <c r="E102" s="95" t="str">
        <f>IF(ISNUMBER(MATCH($C102, 'Support(Theoretical)'!$R:$R, 0)), IF(INDEX('Support(Theoretical)'!$L:$L, MATCH($C102, 'Support(Theoretical)'!$R:$R, 0))=1, "COMPLETE", "INCOMPLETE"), "NOT FOUND")</f>
        <v>INCOMPLETE</v>
      </c>
      <c r="F102" s="95" t="str">
        <f>IF(ISNUMBER(MATCH($C102, 'Support(Theoretical)'!$R:$R, 0)), IF(INDEX('Support(Theoretical)'!$L:$L, MATCH($C102, 'Support(Theoretical)'!$R:$R, 0))=1, "COMPLETE", "INCOMPLETE"), "NOT FOUND")</f>
        <v>INCOMPLETE</v>
      </c>
      <c r="G102" s="95" t="str">
        <f>IF(ISNUMBER(MATCH($C102, 'Support(Theoretical)'!$R:$R, 0)), IF(INDEX('Support(Theoretical)'!$L:$L, MATCH($C102, 'Support(Theoretical)'!$R:$R, 0))=1, "COMPLETE", "INCOMPLETE"), "NOT FOUND")</f>
        <v>INCOMPLETE</v>
      </c>
    </row>
    <row r="103" spans="2:7" ht="15.9" customHeight="1" x14ac:dyDescent="0.25">
      <c r="B103" s="173"/>
      <c r="C103" s="97">
        <v>2502</v>
      </c>
      <c r="D103" s="95"/>
      <c r="E103" s="95" t="str">
        <f>IF(ISNUMBER(MATCH($C103, 'Support(Theoretical)'!$R:$R, 0)), IF(INDEX('Support(Theoretical)'!$L:$L, MATCH($C103, 'Support(Theoretical)'!$R:$R, 0))=1, "COMPLETE", "INCOMPLETE"), "NOT FOUND")</f>
        <v>INCOMPLETE</v>
      </c>
      <c r="F103" s="95"/>
      <c r="G103" s="95"/>
    </row>
    <row r="104" spans="2:7" ht="15.9" customHeight="1" x14ac:dyDescent="0.25">
      <c r="B104" s="173"/>
      <c r="C104" s="97">
        <v>2503</v>
      </c>
      <c r="D104" s="95"/>
      <c r="E104" s="95"/>
      <c r="F104" s="95" t="str">
        <f>IF(ISNUMBER(MATCH($C104, 'Support(Theoretical)'!$R:$R, 0)), IF(INDEX('Support(Theoretical)'!$L:$L, MATCH($C104, 'Support(Theoretical)'!$R:$R, 0))=1, "COMPLETE", "INCOMPLETE"), "NOT FOUND")</f>
        <v>INCOMPLETE</v>
      </c>
      <c r="G104" s="95" t="str">
        <f>IF(ISNUMBER(MATCH($C104, 'Support(Theoretical)'!$R:$R, 0)), IF(INDEX('Support(Theoretical)'!$L:$L, MATCH($C104, 'Support(Theoretical)'!$R:$R, 0))=1, "COMPLETE", "INCOMPLETE"), "NOT FOUND")</f>
        <v>INCOMPLETE</v>
      </c>
    </row>
    <row r="105" spans="2:7" ht="15.9" customHeight="1" x14ac:dyDescent="0.25">
      <c r="B105" s="173"/>
      <c r="C105" s="97">
        <v>2504</v>
      </c>
      <c r="D105" s="95"/>
      <c r="E105" s="95" t="str">
        <f>IF(ISNUMBER(MATCH($C105, 'Support(Theoretical)'!$R:$R, 0)), IF(INDEX('Support(Theoretical)'!$L:$L, MATCH($C105, 'Support(Theoretical)'!$R:$R, 0))=1, "COMPLETE", "INCOMPLETE"), "NOT FOUND")</f>
        <v>INCOMPLETE</v>
      </c>
      <c r="F105" s="95"/>
      <c r="G105" s="95"/>
    </row>
    <row r="106" spans="2:7" ht="15.9" customHeight="1" x14ac:dyDescent="0.25">
      <c r="B106" s="173"/>
      <c r="C106" s="97">
        <v>2505</v>
      </c>
      <c r="D106" s="95"/>
      <c r="E106" s="95"/>
      <c r="F106" s="95" t="str">
        <f>IF(ISNUMBER(MATCH($C106, 'Support(Theoretical)'!$R:$R, 0)), IF(INDEX('Support(Theoretical)'!$L:$L, MATCH($C106, 'Support(Theoretical)'!$R:$R, 0))=1, "COMPLETE", "INCOMPLETE"), "NOT FOUND")</f>
        <v>INCOMPLETE</v>
      </c>
      <c r="G106" s="95" t="str">
        <f>IF(ISNUMBER(MATCH($C106, 'Support(Theoretical)'!$R:$R, 0)), IF(INDEX('Support(Theoretical)'!$L:$L, MATCH($C106, 'Support(Theoretical)'!$R:$R, 0))=1, "COMPLETE", "INCOMPLETE"), "NOT FOUND")</f>
        <v>INCOMPLETE</v>
      </c>
    </row>
    <row r="107" spans="2:7" ht="15.9" customHeight="1" x14ac:dyDescent="0.25">
      <c r="B107" s="173"/>
      <c r="C107" s="97">
        <v>2506</v>
      </c>
      <c r="D107" s="95"/>
      <c r="E107" s="95"/>
      <c r="F107" s="95" t="str">
        <f>IF(ISNUMBER(MATCH($C107, 'Support(Theoretical)'!$R:$R, 0)), IF(INDEX('Support(Theoretical)'!$L:$L, MATCH($C107, 'Support(Theoretical)'!$R:$R, 0))=1, "COMPLETE", "INCOMPLETE"), "NOT FOUND")</f>
        <v>INCOMPLETE</v>
      </c>
      <c r="G107" s="95" t="str">
        <f>IF(ISNUMBER(MATCH($C107, 'Support(Theoretical)'!$R:$R, 0)), IF(INDEX('Support(Theoretical)'!$L:$L, MATCH($C107, 'Support(Theoretical)'!$R:$R, 0))=1, "COMPLETE", "INCOMPLETE"), "NOT FOUND")</f>
        <v>INCOMPLETE</v>
      </c>
    </row>
    <row r="108" spans="2:7" ht="15.9" customHeight="1" x14ac:dyDescent="0.25">
      <c r="B108" s="173"/>
      <c r="C108" s="97">
        <v>2507</v>
      </c>
      <c r="D108" s="95"/>
      <c r="E108" s="95" t="str">
        <f>IF(ISNUMBER(MATCH($C108, 'Support(Theoretical)'!$R:$R, 0)), IF(INDEX('Support(Theoretical)'!$L:$L, MATCH($C108, 'Support(Theoretical)'!$R:$R, 0))=1, "COMPLETE", "INCOMPLETE"), "NOT FOUND")</f>
        <v>INCOMPLETE</v>
      </c>
      <c r="F108" s="95" t="str">
        <f>IF(ISNUMBER(MATCH($C108, 'Support(Theoretical)'!$R:$R, 0)), IF(INDEX('Support(Theoretical)'!$L:$L, MATCH($C108, 'Support(Theoretical)'!$R:$R, 0))=1, "COMPLETE", "INCOMPLETE"), "NOT FOUND")</f>
        <v>INCOMPLETE</v>
      </c>
      <c r="G108" s="95" t="str">
        <f>IF(ISNUMBER(MATCH($C108, 'Support(Theoretical)'!$R:$R, 0)), IF(INDEX('Support(Theoretical)'!$L:$L, MATCH($C108, 'Support(Theoretical)'!$R:$R, 0))=1, "COMPLETE", "INCOMPLETE"), "NOT FOUND")</f>
        <v>INCOMPLETE</v>
      </c>
    </row>
    <row r="109" spans="2:7" ht="15.9" customHeight="1" x14ac:dyDescent="0.25">
      <c r="B109" s="173"/>
      <c r="C109" s="97">
        <v>2508</v>
      </c>
      <c r="D109" s="95"/>
      <c r="E109" s="95" t="str">
        <f>IF(ISNUMBER(MATCH($C109, 'Support(Theoretical)'!$R:$R, 0)), IF(INDEX('Support(Theoretical)'!$L:$L, MATCH($C109, 'Support(Theoretical)'!$R:$R, 0))=1, "COMPLETE", "INCOMPLETE"), "NOT FOUND")</f>
        <v>INCOMPLETE</v>
      </c>
      <c r="F109" s="95" t="str">
        <f>IF(ISNUMBER(MATCH($C109, 'Support(Theoretical)'!$R:$R, 0)), IF(INDEX('Support(Theoretical)'!$L:$L, MATCH($C109, 'Support(Theoretical)'!$R:$R, 0))=1, "COMPLETE", "INCOMPLETE"), "NOT FOUND")</f>
        <v>INCOMPLETE</v>
      </c>
      <c r="G109" s="95" t="str">
        <f>IF(ISNUMBER(MATCH($C109, 'Support(Theoretical)'!$R:$R, 0)), IF(INDEX('Support(Theoretical)'!$L:$L, MATCH($C109, 'Support(Theoretical)'!$R:$R, 0))=1, "COMPLETE", "INCOMPLETE"), "NOT FOUND")</f>
        <v>INCOMPLETE</v>
      </c>
    </row>
    <row r="110" spans="2:7" ht="15.9" customHeight="1" x14ac:dyDescent="0.25">
      <c r="B110" s="173"/>
      <c r="C110" s="97">
        <v>2509</v>
      </c>
      <c r="D110" s="95"/>
      <c r="E110" s="95" t="str">
        <f>IF(ISNUMBER(MATCH($C110, 'Support(Theoretical)'!$R:$R, 0)), IF(INDEX('Support(Theoretical)'!$L:$L, MATCH($C110, 'Support(Theoretical)'!$R:$R, 0))=1, "COMPLETE", "INCOMPLETE"), "NOT FOUND")</f>
        <v>INCOMPLETE</v>
      </c>
      <c r="F110" s="95" t="str">
        <f>IF(ISNUMBER(MATCH($C110, 'Support(Theoretical)'!$R:$R, 0)), IF(INDEX('Support(Theoretical)'!$L:$L, MATCH($C110, 'Support(Theoretical)'!$R:$R, 0))=1, "COMPLETE", "INCOMPLETE"), "NOT FOUND")</f>
        <v>INCOMPLETE</v>
      </c>
      <c r="G110" s="95" t="str">
        <f>IF(ISNUMBER(MATCH($C110, 'Support(Theoretical)'!$R:$R, 0)), IF(INDEX('Support(Theoretical)'!$L:$L, MATCH($C110, 'Support(Theoretical)'!$R:$R, 0))=1, "COMPLETE", "INCOMPLETE"), "NOT FOUND")</f>
        <v>INCOMPLETE</v>
      </c>
    </row>
    <row r="111" spans="2:7" ht="15.9" customHeight="1" x14ac:dyDescent="0.25">
      <c r="B111" s="173"/>
      <c r="C111" s="97">
        <v>2510</v>
      </c>
      <c r="D111" s="95"/>
      <c r="E111" s="95" t="str">
        <f>IF(ISNUMBER(MATCH($C111, 'Support(Theoretical)'!$R:$R, 0)), IF(INDEX('Support(Theoretical)'!$L:$L, MATCH($C111, 'Support(Theoretical)'!$R:$R, 0))=1, "COMPLETE", "INCOMPLETE"), "NOT FOUND")</f>
        <v>INCOMPLETE</v>
      </c>
      <c r="F111" s="95" t="str">
        <f>IF(ISNUMBER(MATCH($C111, 'Support(Theoretical)'!$R:$R, 0)), IF(INDEX('Support(Theoretical)'!$L:$L, MATCH($C111, 'Support(Theoretical)'!$R:$R, 0))=1, "COMPLETE", "INCOMPLETE"), "NOT FOUND")</f>
        <v>INCOMPLETE</v>
      </c>
      <c r="G111" s="95" t="str">
        <f>IF(ISNUMBER(MATCH($C111, 'Support(Theoretical)'!$R:$R, 0)), IF(INDEX('Support(Theoretical)'!$L:$L, MATCH($C111, 'Support(Theoretical)'!$R:$R, 0))=1, "COMPLETE", "INCOMPLETE"), "NOT FOUND")</f>
        <v>INCOMPLETE</v>
      </c>
    </row>
    <row r="112" spans="2:7" ht="15.9" customHeight="1" x14ac:dyDescent="0.25">
      <c r="B112" s="173"/>
      <c r="C112" s="97">
        <v>2511</v>
      </c>
      <c r="D112" s="95"/>
      <c r="E112" s="95" t="str">
        <f>IF(ISNUMBER(MATCH($C112, 'Support(Theoretical)'!$R:$R, 0)), IF(INDEX('Support(Theoretical)'!$L:$L, MATCH($C112, 'Support(Theoretical)'!$R:$R, 0))=1, "COMPLETE", "INCOMPLETE"), "NOT FOUND")</f>
        <v>INCOMPLETE</v>
      </c>
      <c r="F112" s="95" t="str">
        <f>IF(ISNUMBER(MATCH($C112, 'Support(Theoretical)'!$R:$R, 0)), IF(INDEX('Support(Theoretical)'!$L:$L, MATCH($C112, 'Support(Theoretical)'!$R:$R, 0))=1, "COMPLETE", "INCOMPLETE"), "NOT FOUND")</f>
        <v>INCOMPLETE</v>
      </c>
      <c r="G112" s="95" t="str">
        <f>IF(ISNUMBER(MATCH($C112, 'Support(Theoretical)'!$R:$R, 0)), IF(INDEX('Support(Theoretical)'!$L:$L, MATCH($C112, 'Support(Theoretical)'!$R:$R, 0))=1, "COMPLETE", "INCOMPLETE"), "NOT FOUND")</f>
        <v>INCOMPLETE</v>
      </c>
    </row>
    <row r="113" spans="2:7" ht="15.9" customHeight="1" x14ac:dyDescent="0.25">
      <c r="B113" s="173"/>
      <c r="C113" s="97">
        <v>2512</v>
      </c>
      <c r="D113" s="95"/>
      <c r="E113" s="95" t="str">
        <f>IF(ISNUMBER(MATCH($C113, 'Support(Theoretical)'!$R:$R, 0)), IF(INDEX('Support(Theoretical)'!$L:$L, MATCH($C113, 'Support(Theoretical)'!$R:$R, 0))=1, "COMPLETE", "INCOMPLETE"), "NOT FOUND")</f>
        <v>INCOMPLETE</v>
      </c>
      <c r="F113" s="95" t="str">
        <f>IF(ISNUMBER(MATCH($C113, 'Support(Theoretical)'!$R:$R, 0)), IF(INDEX('Support(Theoretical)'!$L:$L, MATCH($C113, 'Support(Theoretical)'!$R:$R, 0))=1, "COMPLETE", "INCOMPLETE"), "NOT FOUND")</f>
        <v>INCOMPLETE</v>
      </c>
      <c r="G113" s="95" t="str">
        <f>IF(ISNUMBER(MATCH($C113, 'Support(Theoretical)'!$R:$R, 0)), IF(INDEX('Support(Theoretical)'!$L:$L, MATCH($C113, 'Support(Theoretical)'!$R:$R, 0))=1, "COMPLETE", "INCOMPLETE"), "NOT FOUND")</f>
        <v>INCOMPLETE</v>
      </c>
    </row>
    <row r="114" spans="2:7" ht="15.9" customHeight="1" x14ac:dyDescent="0.25">
      <c r="B114" s="173"/>
      <c r="C114" s="97">
        <v>2513</v>
      </c>
      <c r="D114" s="95"/>
      <c r="E114" s="95" t="str">
        <f>IF(ISNUMBER(MATCH($C114, 'Support(Theoretical)'!$R:$R, 0)), IF(INDEX('Support(Theoretical)'!$L:$L, MATCH($C114, 'Support(Theoretical)'!$R:$R, 0))=1, "COMPLETE", "INCOMPLETE"), "NOT FOUND")</f>
        <v>INCOMPLETE</v>
      </c>
      <c r="F114" s="95" t="str">
        <f>IF(ISNUMBER(MATCH($C114, 'Support(Theoretical)'!$R:$R, 0)), IF(INDEX('Support(Theoretical)'!$L:$L, MATCH($C114, 'Support(Theoretical)'!$R:$R, 0))=1, "COMPLETE", "INCOMPLETE"), "NOT FOUND")</f>
        <v>INCOMPLETE</v>
      </c>
      <c r="G114" s="95" t="str">
        <f>IF(ISNUMBER(MATCH($C114, 'Support(Theoretical)'!$R:$R, 0)), IF(INDEX('Support(Theoretical)'!$L:$L, MATCH($C114, 'Support(Theoretical)'!$R:$R, 0))=1, "COMPLETE", "INCOMPLETE"), "NOT FOUND")</f>
        <v>INCOMPLETE</v>
      </c>
    </row>
    <row r="115" spans="2:7" ht="15.9" customHeight="1" x14ac:dyDescent="0.25">
      <c r="B115" s="173"/>
      <c r="C115" s="97">
        <v>2600</v>
      </c>
      <c r="D115" s="95"/>
      <c r="E115" s="95" t="str">
        <f>IF(ISNUMBER(MATCH($C115, 'Support(Theoretical)'!$R:$R, 0)), IF(INDEX('Support(Theoretical)'!$L:$L, MATCH($C115, 'Support(Theoretical)'!$R:$R, 0))=1, "COMPLETE", "INCOMPLETE"), "NOT FOUND")</f>
        <v>INCOMPLETE</v>
      </c>
      <c r="F115" s="95" t="str">
        <f>IF(ISNUMBER(MATCH($C115, 'Support(Theoretical)'!$R:$R, 0)), IF(INDEX('Support(Theoretical)'!$L:$L, MATCH($C115, 'Support(Theoretical)'!$R:$R, 0))=1, "COMPLETE", "INCOMPLETE"), "NOT FOUND")</f>
        <v>INCOMPLETE</v>
      </c>
      <c r="G115" s="95" t="str">
        <f>IF(ISNUMBER(MATCH($C115, 'Support(Theoretical)'!$R:$R, 0)), IF(INDEX('Support(Theoretical)'!$L:$L, MATCH($C115, 'Support(Theoretical)'!$R:$R, 0))=1, "COMPLETE", "INCOMPLETE"), "NOT FOUND")</f>
        <v>INCOMPLETE</v>
      </c>
    </row>
    <row r="116" spans="2:7" ht="15.9" customHeight="1" x14ac:dyDescent="0.25">
      <c r="B116" s="173"/>
      <c r="C116" s="97">
        <v>2601</v>
      </c>
      <c r="D116" s="95"/>
      <c r="E116" s="95"/>
      <c r="F116" s="95" t="str">
        <f>IF(ISNUMBER(MATCH($C116, 'Support(Theoretical)'!$R:$R, 0)), IF(INDEX('Support(Theoretical)'!$L:$L, MATCH($C116, 'Support(Theoretical)'!$R:$R, 0))=1, "COMPLETE", "INCOMPLETE"), "NOT FOUND")</f>
        <v>INCOMPLETE</v>
      </c>
      <c r="G116" s="95" t="str">
        <f>IF(ISNUMBER(MATCH($C116, 'Support(Theoretical)'!$R:$R, 0)), IF(INDEX('Support(Theoretical)'!$L:$L, MATCH($C116, 'Support(Theoretical)'!$R:$R, 0))=1, "COMPLETE", "INCOMPLETE"), "NOT FOUND")</f>
        <v>INCOMPLETE</v>
      </c>
    </row>
    <row r="117" spans="2:7" ht="15.9" customHeight="1" x14ac:dyDescent="0.25">
      <c r="B117" s="173"/>
      <c r="C117" s="97">
        <v>2602</v>
      </c>
      <c r="D117" s="95"/>
      <c r="E117" s="95"/>
      <c r="F117" s="95" t="str">
        <f>IF(ISNUMBER(MATCH($C117, 'Support(Theoretical)'!$R:$R, 0)), IF(INDEX('Support(Theoretical)'!$L:$L, MATCH($C117, 'Support(Theoretical)'!$R:$R, 0))=1, "COMPLETE", "INCOMPLETE"), "NOT FOUND")</f>
        <v>INCOMPLETE</v>
      </c>
      <c r="G117" s="95" t="str">
        <f>IF(ISNUMBER(MATCH($C117, 'Support(Theoretical)'!$R:$R, 0)), IF(INDEX('Support(Theoretical)'!$L:$L, MATCH($C117, 'Support(Theoretical)'!$R:$R, 0))=1, "COMPLETE", "INCOMPLETE"), "NOT FOUND")</f>
        <v>INCOMPLETE</v>
      </c>
    </row>
    <row r="118" spans="2:7" ht="15.9" customHeight="1" x14ac:dyDescent="0.25">
      <c r="B118" s="173"/>
      <c r="C118" s="97">
        <v>2603</v>
      </c>
      <c r="D118" s="95"/>
      <c r="E118" s="95" t="str">
        <f>IF(ISNUMBER(MATCH($C118, 'Support(Theoretical)'!$R:$R, 0)), IF(INDEX('Support(Theoretical)'!$L:$L, MATCH($C118, 'Support(Theoretical)'!$R:$R, 0))=1, "COMPLETE", "INCOMPLETE"), "NOT FOUND")</f>
        <v>INCOMPLETE</v>
      </c>
      <c r="F118" s="95" t="str">
        <f>IF(ISNUMBER(MATCH($C118, 'Support(Theoretical)'!$R:$R, 0)), IF(INDEX('Support(Theoretical)'!$L:$L, MATCH($C118, 'Support(Theoretical)'!$R:$R, 0))=1, "COMPLETE", "INCOMPLETE"), "NOT FOUND")</f>
        <v>INCOMPLETE</v>
      </c>
      <c r="G118" s="95" t="str">
        <f>IF(ISNUMBER(MATCH($C118, 'Support(Theoretical)'!$R:$R, 0)), IF(INDEX('Support(Theoretical)'!$L:$L, MATCH($C118, 'Support(Theoretical)'!$R:$R, 0))=1, "COMPLETE", "INCOMPLETE"), "NOT FOUND")</f>
        <v>INCOMPLETE</v>
      </c>
    </row>
    <row r="119" spans="2:7" ht="15.9" customHeight="1" x14ac:dyDescent="0.25">
      <c r="B119" s="173"/>
      <c r="C119" s="97">
        <v>2604</v>
      </c>
      <c r="D119" s="95"/>
      <c r="E119" s="95" t="str">
        <f>IF(ISNUMBER(MATCH($C119, 'Support(Theoretical)'!$R:$R, 0)), IF(INDEX('Support(Theoretical)'!$L:$L, MATCH($C119, 'Support(Theoretical)'!$R:$R, 0))=1, "COMPLETE", "INCOMPLETE"), "NOT FOUND")</f>
        <v>INCOMPLETE</v>
      </c>
      <c r="F119" s="95" t="str">
        <f>IF(ISNUMBER(MATCH($C119, 'Support(Theoretical)'!$R:$R, 0)), IF(INDEX('Support(Theoretical)'!$L:$L, MATCH($C119, 'Support(Theoretical)'!$R:$R, 0))=1, "COMPLETE", "INCOMPLETE"), "NOT FOUND")</f>
        <v>INCOMPLETE</v>
      </c>
      <c r="G119" s="95" t="str">
        <f>IF(ISNUMBER(MATCH($C119, 'Support(Theoretical)'!$R:$R, 0)), IF(INDEX('Support(Theoretical)'!$L:$L, MATCH($C119, 'Support(Theoretical)'!$R:$R, 0))=1, "COMPLETE", "INCOMPLETE"), "NOT FOUND")</f>
        <v>INCOMPLETE</v>
      </c>
    </row>
    <row r="120" spans="2:7" ht="15.9" customHeight="1" x14ac:dyDescent="0.25">
      <c r="B120" s="173"/>
      <c r="C120" s="97">
        <v>2605</v>
      </c>
      <c r="D120" s="95"/>
      <c r="E120" s="95"/>
      <c r="F120" s="95" t="str">
        <f>IF(ISNUMBER(MATCH($C120, 'Support(Theoretical)'!$R:$R, 0)), IF(INDEX('Support(Theoretical)'!$L:$L, MATCH($C120, 'Support(Theoretical)'!$R:$R, 0))=1, "COMPLETE", "INCOMPLETE"), "NOT FOUND")</f>
        <v>INCOMPLETE</v>
      </c>
      <c r="G120" s="95" t="str">
        <f>IF(ISNUMBER(MATCH($C120, 'Support(Theoretical)'!$R:$R, 0)), IF(INDEX('Support(Theoretical)'!$L:$L, MATCH($C120, 'Support(Theoretical)'!$R:$R, 0))=1, "COMPLETE", "INCOMPLETE"), "NOT FOUND")</f>
        <v>INCOMPLETE</v>
      </c>
    </row>
    <row r="121" spans="2:7" ht="15.9" customHeight="1" x14ac:dyDescent="0.25">
      <c r="B121" s="173"/>
      <c r="C121" s="97">
        <v>2700</v>
      </c>
      <c r="D121" s="95"/>
      <c r="E121" s="95" t="str">
        <f>IF(ISNUMBER(MATCH($C121, 'Support(Theoretical)'!$R:$R, 0)), IF(INDEX('Support(Theoretical)'!$L:$L, MATCH($C121, 'Support(Theoretical)'!$R:$R, 0))=1, "COMPLETE", "INCOMPLETE"), "NOT FOUND")</f>
        <v>INCOMPLETE</v>
      </c>
      <c r="F121" s="95" t="str">
        <f>IF(ISNUMBER(MATCH($C121, 'Support(Theoretical)'!$R:$R, 0)), IF(INDEX('Support(Theoretical)'!$L:$L, MATCH($C121, 'Support(Theoretical)'!$R:$R, 0))=1, "COMPLETE", "INCOMPLETE"), "NOT FOUND")</f>
        <v>INCOMPLETE</v>
      </c>
      <c r="G121" s="95" t="str">
        <f>IF(ISNUMBER(MATCH($C121, 'Support(Theoretical)'!$R:$R, 0)), IF(INDEX('Support(Theoretical)'!$L:$L, MATCH($C121, 'Support(Theoretical)'!$R:$R, 0))=1, "COMPLETE", "INCOMPLETE"), "NOT FOUND")</f>
        <v>INCOMPLETE</v>
      </c>
    </row>
    <row r="122" spans="2:7" ht="15.9" customHeight="1" x14ac:dyDescent="0.25">
      <c r="B122" s="173"/>
      <c r="C122" s="97">
        <v>2701</v>
      </c>
      <c r="D122" s="95"/>
      <c r="E122" s="95" t="str">
        <f>IF(ISNUMBER(MATCH($C122, 'Support(Theoretical)'!$R:$R, 0)), IF(INDEX('Support(Theoretical)'!$L:$L, MATCH($C122, 'Support(Theoretical)'!$R:$R, 0))=1, "COMPLETE", "INCOMPLETE"), "NOT FOUND")</f>
        <v>INCOMPLETE</v>
      </c>
      <c r="F122" s="95" t="str">
        <f>IF(ISNUMBER(MATCH($C122, 'Support(Theoretical)'!$R:$R, 0)), IF(INDEX('Support(Theoretical)'!$L:$L, MATCH($C122, 'Support(Theoretical)'!$R:$R, 0))=1, "COMPLETE", "INCOMPLETE"), "NOT FOUND")</f>
        <v>INCOMPLETE</v>
      </c>
      <c r="G122" s="95" t="str">
        <f>IF(ISNUMBER(MATCH($C122, 'Support(Theoretical)'!$R:$R, 0)), IF(INDEX('Support(Theoretical)'!$L:$L, MATCH($C122, 'Support(Theoretical)'!$R:$R, 0))=1, "COMPLETE", "INCOMPLETE"), "NOT FOUND")</f>
        <v>INCOMPLETE</v>
      </c>
    </row>
    <row r="123" spans="2:7" ht="15.9" customHeight="1" x14ac:dyDescent="0.25">
      <c r="B123" s="173"/>
      <c r="C123" s="97">
        <v>2702</v>
      </c>
      <c r="D123" s="95"/>
      <c r="E123" s="95" t="str">
        <f>IF(ISNUMBER(MATCH($C123, 'Support(Theoretical)'!$R:$R, 0)), IF(INDEX('Support(Theoretical)'!$L:$L, MATCH($C123, 'Support(Theoretical)'!$R:$R, 0))=1, "COMPLETE", "INCOMPLETE"), "NOT FOUND")</f>
        <v>INCOMPLETE</v>
      </c>
      <c r="F123" s="95" t="str">
        <f>IF(ISNUMBER(MATCH($C123, 'Support(Theoretical)'!$R:$R, 0)), IF(INDEX('Support(Theoretical)'!$L:$L, MATCH($C123, 'Support(Theoretical)'!$R:$R, 0))=1, "COMPLETE", "INCOMPLETE"), "NOT FOUND")</f>
        <v>INCOMPLETE</v>
      </c>
      <c r="G123" s="95" t="str">
        <f>IF(ISNUMBER(MATCH($C123, 'Support(Theoretical)'!$R:$R, 0)), IF(INDEX('Support(Theoretical)'!$L:$L, MATCH($C123, 'Support(Theoretical)'!$R:$R, 0))=1, "COMPLETE", "INCOMPLETE"), "NOT FOUND")</f>
        <v>INCOMPLETE</v>
      </c>
    </row>
    <row r="124" spans="2:7" ht="15.9" customHeight="1" x14ac:dyDescent="0.25">
      <c r="B124" s="173"/>
      <c r="C124" s="97">
        <v>2703</v>
      </c>
      <c r="D124" s="95"/>
      <c r="E124" s="95" t="str">
        <f>IF(ISNUMBER(MATCH($C124, 'Support(Theoretical)'!$R:$R, 0)), IF(INDEX('Support(Theoretical)'!$L:$L, MATCH($C124, 'Support(Theoretical)'!$R:$R, 0))=1, "COMPLETE", "INCOMPLETE"), "NOT FOUND")</f>
        <v>INCOMPLETE</v>
      </c>
      <c r="F124" s="95" t="str">
        <f>IF(ISNUMBER(MATCH($C124, 'Support(Theoretical)'!$R:$R, 0)), IF(INDEX('Support(Theoretical)'!$L:$L, MATCH($C124, 'Support(Theoretical)'!$R:$R, 0))=1, "COMPLETE", "INCOMPLETE"), "NOT FOUND")</f>
        <v>INCOMPLETE</v>
      </c>
      <c r="G124" s="95" t="str">
        <f>IF(ISNUMBER(MATCH($C124, 'Support(Theoretical)'!$R:$R, 0)), IF(INDEX('Support(Theoretical)'!$L:$L, MATCH($C124, 'Support(Theoretical)'!$R:$R, 0))=1, "COMPLETE", "INCOMPLETE"), "NOT FOUND")</f>
        <v>INCOMPLETE</v>
      </c>
    </row>
    <row r="125" spans="2:7" ht="15.9" customHeight="1" x14ac:dyDescent="0.25">
      <c r="B125" s="174"/>
      <c r="C125" s="97">
        <v>2704</v>
      </c>
      <c r="D125" s="95"/>
      <c r="E125" s="95" t="str">
        <f>IF(ISNUMBER(MATCH($C125, 'Support(Theoretical)'!$R:$R, 0)), IF(INDEX('Support(Theoretical)'!$L:$L, MATCH($C125, 'Support(Theoretical)'!$R:$R, 0))=1, "COMPLETE", "INCOMPLETE"), "NOT FOUND")</f>
        <v>INCOMPLETE</v>
      </c>
      <c r="F125" s="95" t="str">
        <f>IF(ISNUMBER(MATCH($C125, 'Support(Theoretical)'!$R:$R, 0)), IF(INDEX('Support(Theoretical)'!$L:$L, MATCH($C125, 'Support(Theoretical)'!$R:$R, 0))=1, "COMPLETE", "INCOMPLETE"), "NOT FOUND")</f>
        <v>INCOMPLETE</v>
      </c>
      <c r="G125" s="95" t="str">
        <f>IF(ISNUMBER(MATCH($C125, 'Support(Theoretical)'!$R:$R, 0)), IF(INDEX('Support(Theoretical)'!$L:$L, MATCH($C125, 'Support(Theoretical)'!$R:$R, 0))=1, "COMPLETE", "INCOMPLETE"), "NOT FOUND")</f>
        <v>INCOMPLETE</v>
      </c>
    </row>
    <row r="126" spans="2:7" ht="15.9" customHeight="1" x14ac:dyDescent="0.25">
      <c r="B126" s="160" t="s">
        <v>16</v>
      </c>
      <c r="C126" s="98">
        <v>3100</v>
      </c>
      <c r="D126" s="95"/>
      <c r="E126" s="95" t="str">
        <f>IF(ISNUMBER(MATCH($C126, 'Support(Theoretical)'!$R:$R, 0)), IF(INDEX('Support(Theoretical)'!$L:$L, MATCH($C126, 'Support(Theoretical)'!$R:$R, 0))=1, "COMPLETE", "INCOMPLETE"), "NOT FOUND")</f>
        <v>INCOMPLETE</v>
      </c>
      <c r="F126" s="95" t="str">
        <f>IF(ISNUMBER(MATCH($C126, 'Support(Theoretical)'!$R:$R, 0)), IF(INDEX('Support(Theoretical)'!$L:$L, MATCH($C126, 'Support(Theoretical)'!$R:$R, 0))=1, "COMPLETE", "INCOMPLETE"), "NOT FOUND")</f>
        <v>INCOMPLETE</v>
      </c>
      <c r="G126" s="95" t="str">
        <f>IF(ISNUMBER(MATCH($C126, 'Support(Theoretical)'!$R:$R, 0)), IF(INDEX('Support(Theoretical)'!$L:$L, MATCH($C126, 'Support(Theoretical)'!$R:$R, 0))=1, "COMPLETE", "INCOMPLETE"), "NOT FOUND")</f>
        <v>INCOMPLETE</v>
      </c>
    </row>
    <row r="127" spans="2:7" ht="15.9" customHeight="1" x14ac:dyDescent="0.25">
      <c r="B127" s="161"/>
      <c r="C127" s="98">
        <v>3101</v>
      </c>
      <c r="D127" s="95"/>
      <c r="E127" s="95" t="str">
        <f>IF(ISNUMBER(MATCH($C127, 'Support(Theoretical)'!$R:$R, 0)), IF(INDEX('Support(Theoretical)'!$L:$L, MATCH($C127, 'Support(Theoretical)'!$R:$R, 0))=1, "COMPLETE", "INCOMPLETE"), "NOT FOUND")</f>
        <v>INCOMPLETE</v>
      </c>
      <c r="F127" s="95" t="str">
        <f>IF(ISNUMBER(MATCH($C127, 'Support(Theoretical)'!$R:$R, 0)), IF(INDEX('Support(Theoretical)'!$L:$L, MATCH($C127, 'Support(Theoretical)'!$R:$R, 0))=1, "COMPLETE", "INCOMPLETE"), "NOT FOUND")</f>
        <v>INCOMPLETE</v>
      </c>
      <c r="G127" s="95"/>
    </row>
    <row r="128" spans="2:7" ht="15.9" customHeight="1" x14ac:dyDescent="0.25">
      <c r="B128" s="161"/>
      <c r="C128" s="98">
        <v>3102</v>
      </c>
      <c r="D128" s="95"/>
      <c r="E128" s="95"/>
      <c r="F128" s="95"/>
      <c r="G128" s="95" t="str">
        <f>IF(ISNUMBER(MATCH($C128, 'Support(Theoretical)'!$R:$R, 0)), IF(INDEX('Support(Theoretical)'!$L:$L, MATCH($C128, 'Support(Theoretical)'!$R:$R, 0))=1, "COMPLETE", "INCOMPLETE"), "NOT FOUND")</f>
        <v>INCOMPLETE</v>
      </c>
    </row>
    <row r="129" spans="2:7" ht="15.9" customHeight="1" x14ac:dyDescent="0.25">
      <c r="B129" s="161"/>
      <c r="C129" s="98">
        <v>3103</v>
      </c>
      <c r="D129" s="95"/>
      <c r="E129" s="95"/>
      <c r="F129" s="95" t="str">
        <f>IF(ISNUMBER(MATCH($C129, 'Support(Theoretical)'!$R:$R, 0)), IF(INDEX('Support(Theoretical)'!$L:$L, MATCH($C129, 'Support(Theoretical)'!$R:$R, 0))=1, "COMPLETE", "INCOMPLETE"), "NOT FOUND")</f>
        <v>INCOMPLETE</v>
      </c>
      <c r="G129" s="95" t="str">
        <f>IF(ISNUMBER(MATCH($C129, 'Support(Theoretical)'!$R:$R, 0)), IF(INDEX('Support(Theoretical)'!$L:$L, MATCH($C129, 'Support(Theoretical)'!$R:$R, 0))=1, "COMPLETE", "INCOMPLETE"), "NOT FOUND")</f>
        <v>INCOMPLETE</v>
      </c>
    </row>
    <row r="130" spans="2:7" ht="15.9" customHeight="1" x14ac:dyDescent="0.25">
      <c r="B130" s="161"/>
      <c r="C130" s="98">
        <v>3104</v>
      </c>
      <c r="D130" s="95"/>
      <c r="E130" s="95"/>
      <c r="F130" s="95" t="str">
        <f>IF(ISNUMBER(MATCH($C130, 'Support(Theoretical)'!$R:$R, 0)), IF(INDEX('Support(Theoretical)'!$L:$L, MATCH($C130, 'Support(Theoretical)'!$R:$R, 0))=1, "COMPLETE", "INCOMPLETE"), "NOT FOUND")</f>
        <v>INCOMPLETE</v>
      </c>
      <c r="G130" s="95" t="str">
        <f>IF(ISNUMBER(MATCH($C130, 'Support(Theoretical)'!$R:$R, 0)), IF(INDEX('Support(Theoretical)'!$L:$L, MATCH($C130, 'Support(Theoretical)'!$R:$R, 0))=1, "COMPLETE", "INCOMPLETE"), "NOT FOUND")</f>
        <v>INCOMPLETE</v>
      </c>
    </row>
    <row r="131" spans="2:7" ht="15.9" customHeight="1" x14ac:dyDescent="0.25">
      <c r="B131" s="161"/>
      <c r="C131" s="98">
        <v>3105</v>
      </c>
      <c r="D131" s="95"/>
      <c r="E131" s="95"/>
      <c r="F131" s="95" t="str">
        <f>IF(ISNUMBER(MATCH($C131, 'Support(Theoretical)'!$R:$R, 0)), IF(INDEX('Support(Theoretical)'!$L:$L, MATCH($C131, 'Support(Theoretical)'!$R:$R, 0))=1, "COMPLETE", "INCOMPLETE"), "NOT FOUND")</f>
        <v>INCOMPLETE</v>
      </c>
      <c r="G131" s="95" t="str">
        <f>IF(ISNUMBER(MATCH($C131, 'Support(Theoretical)'!$R:$R, 0)), IF(INDEX('Support(Theoretical)'!$L:$L, MATCH($C131, 'Support(Theoretical)'!$R:$R, 0))=1, "COMPLETE", "INCOMPLETE"), "NOT FOUND")</f>
        <v>INCOMPLETE</v>
      </c>
    </row>
    <row r="132" spans="2:7" ht="15.9" customHeight="1" x14ac:dyDescent="0.25">
      <c r="B132" s="161"/>
      <c r="C132" s="98">
        <v>3106</v>
      </c>
      <c r="D132" s="95"/>
      <c r="E132" s="95"/>
      <c r="F132" s="95" t="str">
        <f>IF(ISNUMBER(MATCH($C132, 'Support(Theoretical)'!$R:$R, 0)), IF(INDEX('Support(Theoretical)'!$L:$L, MATCH($C132, 'Support(Theoretical)'!$R:$R, 0))=1, "COMPLETE", "INCOMPLETE"), "NOT FOUND")</f>
        <v>INCOMPLETE</v>
      </c>
      <c r="G132" s="95" t="str">
        <f>IF(ISNUMBER(MATCH($C132, 'Support(Theoretical)'!$R:$R, 0)), IF(INDEX('Support(Theoretical)'!$L:$L, MATCH($C132, 'Support(Theoretical)'!$R:$R, 0))=1, "COMPLETE", "INCOMPLETE"), "NOT FOUND")</f>
        <v>INCOMPLETE</v>
      </c>
    </row>
    <row r="133" spans="2:7" ht="15.9" customHeight="1" x14ac:dyDescent="0.25">
      <c r="B133" s="161"/>
      <c r="C133" s="98">
        <v>3107</v>
      </c>
      <c r="D133" s="95"/>
      <c r="E133" s="95" t="str">
        <f>IF(ISNUMBER(MATCH($C133, 'Support(Theoretical)'!$R:$R, 0)), IF(INDEX('Support(Theoretical)'!$L:$L, MATCH($C133, 'Support(Theoretical)'!$R:$R, 0))=1, "COMPLETE", "INCOMPLETE"), "NOT FOUND")</f>
        <v>INCOMPLETE</v>
      </c>
      <c r="F133" s="95" t="str">
        <f>IF(ISNUMBER(MATCH($C133, 'Support(Theoretical)'!$R:$R, 0)), IF(INDEX('Support(Theoretical)'!$L:$L, MATCH($C133, 'Support(Theoretical)'!$R:$R, 0))=1, "COMPLETE", "INCOMPLETE"), "NOT FOUND")</f>
        <v>INCOMPLETE</v>
      </c>
      <c r="G133" s="95" t="str">
        <f>IF(ISNUMBER(MATCH($C133, 'Support(Theoretical)'!$R:$R, 0)), IF(INDEX('Support(Theoretical)'!$L:$L, MATCH($C133, 'Support(Theoretical)'!$R:$R, 0))=1, "COMPLETE", "INCOMPLETE"), "NOT FOUND")</f>
        <v>INCOMPLETE</v>
      </c>
    </row>
    <row r="134" spans="2:7" ht="15.9" customHeight="1" x14ac:dyDescent="0.25">
      <c r="B134" s="161"/>
      <c r="C134" s="98">
        <v>3108</v>
      </c>
      <c r="D134" s="95"/>
      <c r="E134" s="95" t="str">
        <f>IF(ISNUMBER(MATCH($C134, 'Support(Theoretical)'!$R:$R, 0)), IF(INDEX('Support(Theoretical)'!$L:$L, MATCH($C134, 'Support(Theoretical)'!$R:$R, 0))=1, "COMPLETE", "INCOMPLETE"), "NOT FOUND")</f>
        <v>INCOMPLETE</v>
      </c>
      <c r="F134" s="95" t="str">
        <f>IF(ISNUMBER(MATCH($C134, 'Support(Theoretical)'!$R:$R, 0)), IF(INDEX('Support(Theoretical)'!$L:$L, MATCH($C134, 'Support(Theoretical)'!$R:$R, 0))=1, "COMPLETE", "INCOMPLETE"), "NOT FOUND")</f>
        <v>INCOMPLETE</v>
      </c>
      <c r="G134" s="95" t="str">
        <f>IF(ISNUMBER(MATCH($C134, 'Support(Theoretical)'!$R:$R, 0)), IF(INDEX('Support(Theoretical)'!$L:$L, MATCH($C134, 'Support(Theoretical)'!$R:$R, 0))=1, "COMPLETE", "INCOMPLETE"), "NOT FOUND")</f>
        <v>INCOMPLETE</v>
      </c>
    </row>
    <row r="135" spans="2:7" ht="15.9" customHeight="1" x14ac:dyDescent="0.25">
      <c r="B135" s="161"/>
      <c r="C135" s="98">
        <v>3109</v>
      </c>
      <c r="D135" s="95"/>
      <c r="E135" s="95" t="str">
        <f>IF(ISNUMBER(MATCH($C135, 'Support(Theoretical)'!$R:$R, 0)), IF(INDEX('Support(Theoretical)'!$L:$L, MATCH($C135, 'Support(Theoretical)'!$R:$R, 0))=1, "COMPLETE", "INCOMPLETE"), "NOT FOUND")</f>
        <v>INCOMPLETE</v>
      </c>
      <c r="F135" s="95" t="str">
        <f>IF(ISNUMBER(MATCH($C135, 'Support(Theoretical)'!$R:$R, 0)), IF(INDEX('Support(Theoretical)'!$L:$L, MATCH($C135, 'Support(Theoretical)'!$R:$R, 0))=1, "COMPLETE", "INCOMPLETE"), "NOT FOUND")</f>
        <v>INCOMPLETE</v>
      </c>
      <c r="G135" s="95" t="str">
        <f>IF(ISNUMBER(MATCH($C135, 'Support(Theoretical)'!$R:$R, 0)), IF(INDEX('Support(Theoretical)'!$L:$L, MATCH($C135, 'Support(Theoretical)'!$R:$R, 0))=1, "COMPLETE", "INCOMPLETE"), "NOT FOUND")</f>
        <v>INCOMPLETE</v>
      </c>
    </row>
    <row r="136" spans="2:7" ht="15.9" customHeight="1" x14ac:dyDescent="0.25">
      <c r="B136" s="161"/>
      <c r="C136" s="98">
        <v>3110</v>
      </c>
      <c r="D136" s="95"/>
      <c r="E136" s="95"/>
      <c r="F136" s="95" t="str">
        <f>IF(ISNUMBER(MATCH($C136, 'Support(Theoretical)'!$R:$R, 0)), IF(INDEX('Support(Theoretical)'!$L:$L, MATCH($C136, 'Support(Theoretical)'!$R:$R, 0))=1, "COMPLETE", "INCOMPLETE"), "NOT FOUND")</f>
        <v>INCOMPLETE</v>
      </c>
      <c r="G136" s="95" t="str">
        <f>IF(ISNUMBER(MATCH($C136, 'Support(Theoretical)'!$R:$R, 0)), IF(INDEX('Support(Theoretical)'!$L:$L, MATCH($C136, 'Support(Theoretical)'!$R:$R, 0))=1, "COMPLETE", "INCOMPLETE"), "NOT FOUND")</f>
        <v>INCOMPLETE</v>
      </c>
    </row>
    <row r="137" spans="2:7" ht="15.9" customHeight="1" x14ac:dyDescent="0.25">
      <c r="B137" s="161"/>
      <c r="C137" s="98">
        <v>3200</v>
      </c>
      <c r="D137" s="95"/>
      <c r="E137" s="95" t="str">
        <f>IF(ISNUMBER(MATCH($C137, 'Support(Theoretical)'!$R:$R, 0)), IF(INDEX('Support(Theoretical)'!$L:$L, MATCH($C137, 'Support(Theoretical)'!$R:$R, 0))=1, "COMPLETE", "INCOMPLETE"), "NOT FOUND")</f>
        <v>INCOMPLETE</v>
      </c>
      <c r="F137" s="95" t="str">
        <f>IF(ISNUMBER(MATCH($C137, 'Support(Theoretical)'!$R:$R, 0)), IF(INDEX('Support(Theoretical)'!$L:$L, MATCH($C137, 'Support(Theoretical)'!$R:$R, 0))=1, "COMPLETE", "INCOMPLETE"), "NOT FOUND")</f>
        <v>INCOMPLETE</v>
      </c>
      <c r="G137" s="95" t="str">
        <f>IF(ISNUMBER(MATCH($C137, 'Support(Theoretical)'!$R:$R, 0)), IF(INDEX('Support(Theoretical)'!$L:$L, MATCH($C137, 'Support(Theoretical)'!$R:$R, 0))=1, "COMPLETE", "INCOMPLETE"), "NOT FOUND")</f>
        <v>INCOMPLETE</v>
      </c>
    </row>
    <row r="138" spans="2:7" ht="15.9" customHeight="1" x14ac:dyDescent="0.25">
      <c r="B138" s="161"/>
      <c r="C138" s="98">
        <v>3201</v>
      </c>
      <c r="D138" s="95"/>
      <c r="E138" s="95" t="str">
        <f>IF(ISNUMBER(MATCH($C138, 'Support(Theoretical)'!$R:$R, 0)), IF(INDEX('Support(Theoretical)'!$L:$L, MATCH($C138, 'Support(Theoretical)'!$R:$R, 0))=1, "COMPLETE", "INCOMPLETE"), "NOT FOUND")</f>
        <v>INCOMPLETE</v>
      </c>
      <c r="F138" s="95" t="str">
        <f>IF(ISNUMBER(MATCH($C138, 'Support(Theoretical)'!$R:$R, 0)), IF(INDEX('Support(Theoretical)'!$L:$L, MATCH($C138, 'Support(Theoretical)'!$R:$R, 0))=1, "COMPLETE", "INCOMPLETE"), "NOT FOUND")</f>
        <v>INCOMPLETE</v>
      </c>
      <c r="G138" s="95" t="str">
        <f>IF(ISNUMBER(MATCH($C138, 'Support(Theoretical)'!$R:$R, 0)), IF(INDEX('Support(Theoretical)'!$L:$L, MATCH($C138, 'Support(Theoretical)'!$R:$R, 0))=1, "COMPLETE", "INCOMPLETE"), "NOT FOUND")</f>
        <v>INCOMPLETE</v>
      </c>
    </row>
    <row r="139" spans="2:7" ht="15.9" customHeight="1" x14ac:dyDescent="0.25">
      <c r="B139" s="161"/>
      <c r="C139" s="98">
        <v>3202</v>
      </c>
      <c r="D139" s="95"/>
      <c r="E139" s="95"/>
      <c r="F139" s="95" t="str">
        <f>IF(ISNUMBER(MATCH($C139, 'Support(Theoretical)'!$R:$R, 0)), IF(INDEX('Support(Theoretical)'!$L:$L, MATCH($C139, 'Support(Theoretical)'!$R:$R, 0))=1, "COMPLETE", "INCOMPLETE"), "NOT FOUND")</f>
        <v>INCOMPLETE</v>
      </c>
      <c r="G139" s="95" t="str">
        <f>IF(ISNUMBER(MATCH($C139, 'Support(Theoretical)'!$R:$R, 0)), IF(INDEX('Support(Theoretical)'!$L:$L, MATCH($C139, 'Support(Theoretical)'!$R:$R, 0))=1, "COMPLETE", "INCOMPLETE"), "NOT FOUND")</f>
        <v>INCOMPLETE</v>
      </c>
    </row>
    <row r="140" spans="2:7" ht="15.9" customHeight="1" x14ac:dyDescent="0.25">
      <c r="B140" s="161"/>
      <c r="C140" s="98">
        <v>3203</v>
      </c>
      <c r="D140" s="95"/>
      <c r="E140" s="95" t="str">
        <f>IF(ISNUMBER(MATCH($C140, 'Support(Theoretical)'!$R:$R, 0)), IF(INDEX('Support(Theoretical)'!$L:$L, MATCH($C140, 'Support(Theoretical)'!$R:$R, 0))=1, "COMPLETE", "INCOMPLETE"), "NOT FOUND")</f>
        <v>INCOMPLETE</v>
      </c>
      <c r="F140" s="95" t="str">
        <f>IF(ISNUMBER(MATCH($C140, 'Support(Theoretical)'!$R:$R, 0)), IF(INDEX('Support(Theoretical)'!$L:$L, MATCH($C140, 'Support(Theoretical)'!$R:$R, 0))=1, "COMPLETE", "INCOMPLETE"), "NOT FOUND")</f>
        <v>INCOMPLETE</v>
      </c>
      <c r="G140" s="95" t="str">
        <f>IF(ISNUMBER(MATCH($C140, 'Support(Theoretical)'!$R:$R, 0)), IF(INDEX('Support(Theoretical)'!$L:$L, MATCH($C140, 'Support(Theoretical)'!$R:$R, 0))=1, "COMPLETE", "INCOMPLETE"), "NOT FOUND")</f>
        <v>INCOMPLETE</v>
      </c>
    </row>
    <row r="141" spans="2:7" ht="15.9" customHeight="1" x14ac:dyDescent="0.25">
      <c r="B141" s="162"/>
      <c r="C141" s="98">
        <v>3204</v>
      </c>
      <c r="D141" s="95"/>
      <c r="E141" s="95" t="str">
        <f>IF(ISNUMBER(MATCH($C141, 'Support(Theoretical)'!$R:$R, 0)), IF(INDEX('Support(Theoretical)'!$L:$L, MATCH($C141, 'Support(Theoretical)'!$R:$R, 0))=1, "COMPLETE", "INCOMPLETE"), "NOT FOUND")</f>
        <v>INCOMPLETE</v>
      </c>
      <c r="F141" s="95" t="str">
        <f>IF(ISNUMBER(MATCH($C141, 'Support(Theoretical)'!$R:$R, 0)), IF(INDEX('Support(Theoretical)'!$L:$L, MATCH($C141, 'Support(Theoretical)'!$R:$R, 0))=1, "COMPLETE", "INCOMPLETE"), "NOT FOUND")</f>
        <v>INCOMPLETE</v>
      </c>
      <c r="G141" s="95" t="str">
        <f>IF(ISNUMBER(MATCH($C141, 'Support(Theoretical)'!$R:$R, 0)), IF(INDEX('Support(Theoretical)'!$L:$L, MATCH($C141, 'Support(Theoretical)'!$R:$R, 0))=1, "COMPLETE", "INCOMPLETE"), "NOT FOUND")</f>
        <v>INCOMPLETE</v>
      </c>
    </row>
    <row r="142" spans="2:7" ht="15.9" customHeight="1" x14ac:dyDescent="0.25">
      <c r="B142" s="163" t="s">
        <v>17</v>
      </c>
      <c r="C142" s="99">
        <v>4100</v>
      </c>
      <c r="D142" s="95"/>
      <c r="E142" s="95" t="str">
        <f>IF(ISNUMBER(MATCH($C142, 'Support(Theoretical)'!$R:$R, 0)), IF(INDEX('Support(Theoretical)'!$L:$L, MATCH($C142, 'Support(Theoretical)'!$R:$R, 0))=1, "COMPLETE", "INCOMPLETE"), "NOT FOUND")</f>
        <v>INCOMPLETE</v>
      </c>
      <c r="F142" s="95" t="str">
        <f>IF(ISNUMBER(MATCH($C142, 'Support(Theoretical)'!$R:$R, 0)), IF(INDEX('Support(Theoretical)'!$L:$L, MATCH($C142, 'Support(Theoretical)'!$R:$R, 0))=1, "COMPLETE", "INCOMPLETE"), "NOT FOUND")</f>
        <v>INCOMPLETE</v>
      </c>
      <c r="G142" s="95" t="str">
        <f>IF(ISNUMBER(MATCH($C142, 'Support(Theoretical)'!$R:$R, 0)), IF(INDEX('Support(Theoretical)'!$L:$L, MATCH($C142, 'Support(Theoretical)'!$R:$R, 0))=1, "COMPLETE", "INCOMPLETE"), "NOT FOUND")</f>
        <v>INCOMPLETE</v>
      </c>
    </row>
    <row r="143" spans="2:7" ht="15.9" customHeight="1" x14ac:dyDescent="0.25">
      <c r="B143" s="164"/>
      <c r="C143" s="99">
        <v>4101</v>
      </c>
      <c r="D143" s="95"/>
      <c r="E143" s="95"/>
      <c r="F143" s="95" t="str">
        <f>IF(ISNUMBER(MATCH($C143, 'Support(Theoretical)'!$R:$R, 0)), IF(INDEX('Support(Theoretical)'!$L:$L, MATCH($C143, 'Support(Theoretical)'!$R:$R, 0))=1, "COMPLETE", "INCOMPLETE"), "NOT FOUND")</f>
        <v>INCOMPLETE</v>
      </c>
      <c r="G143" s="95" t="str">
        <f>IF(ISNUMBER(MATCH($C143, 'Support(Theoretical)'!$R:$R, 0)), IF(INDEX('Support(Theoretical)'!$L:$L, MATCH($C143, 'Support(Theoretical)'!$R:$R, 0))=1, "COMPLETE", "INCOMPLETE"), "NOT FOUND")</f>
        <v>INCOMPLETE</v>
      </c>
    </row>
    <row r="144" spans="2:7" ht="15.9" customHeight="1" x14ac:dyDescent="0.25">
      <c r="B144" s="164"/>
      <c r="C144" s="99">
        <v>4102</v>
      </c>
      <c r="D144" s="95"/>
      <c r="E144" s="95"/>
      <c r="F144" s="95" t="str">
        <f>IF(ISNUMBER(MATCH($C144, 'Support(Theoretical)'!$R:$R, 0)), IF(INDEX('Support(Theoretical)'!$L:$L, MATCH($C144, 'Support(Theoretical)'!$R:$R, 0))=1, "COMPLETE", "INCOMPLETE"), "NOT FOUND")</f>
        <v>INCOMPLETE</v>
      </c>
      <c r="G144" s="95" t="str">
        <f>IF(ISNUMBER(MATCH($C144, 'Support(Theoretical)'!$R:$R, 0)), IF(INDEX('Support(Theoretical)'!$L:$L, MATCH($C144, 'Support(Theoretical)'!$R:$R, 0))=1, "COMPLETE", "INCOMPLETE"), "NOT FOUND")</f>
        <v>INCOMPLETE</v>
      </c>
    </row>
    <row r="145" spans="2:7" ht="15.9" customHeight="1" x14ac:dyDescent="0.25">
      <c r="B145" s="164"/>
      <c r="C145" s="99">
        <v>4103</v>
      </c>
      <c r="D145" s="95"/>
      <c r="E145" s="95"/>
      <c r="F145" s="95" t="str">
        <f>IF(ISNUMBER(MATCH($C145, 'Support(Theoretical)'!$R:$R, 0)), IF(INDEX('Support(Theoretical)'!$L:$L, MATCH($C145, 'Support(Theoretical)'!$R:$R, 0))=1, "COMPLETE", "INCOMPLETE"), "NOT FOUND")</f>
        <v>INCOMPLETE</v>
      </c>
      <c r="G145" s="95" t="str">
        <f>IF(ISNUMBER(MATCH($C145, 'Support(Theoretical)'!$R:$R, 0)), IF(INDEX('Support(Theoretical)'!$L:$L, MATCH($C145, 'Support(Theoretical)'!$R:$R, 0))=1, "COMPLETE", "INCOMPLETE"), "NOT FOUND")</f>
        <v>INCOMPLETE</v>
      </c>
    </row>
    <row r="146" spans="2:7" ht="15.9" customHeight="1" x14ac:dyDescent="0.25">
      <c r="B146" s="164"/>
      <c r="C146" s="99">
        <v>4104</v>
      </c>
      <c r="D146" s="95"/>
      <c r="E146" s="95" t="str">
        <f>IF(ISNUMBER(MATCH($C146, 'Support(Theoretical)'!$R:$R, 0)), IF(INDEX('Support(Theoretical)'!$L:$L, MATCH($C146, 'Support(Theoretical)'!$R:$R, 0))=1, "COMPLETE", "INCOMPLETE"), "NOT FOUND")</f>
        <v>INCOMPLETE</v>
      </c>
      <c r="F146" s="95" t="str">
        <f>IF(ISNUMBER(MATCH($C146, 'Support(Theoretical)'!$R:$R, 0)), IF(INDEX('Support(Theoretical)'!$L:$L, MATCH($C146, 'Support(Theoretical)'!$R:$R, 0))=1, "COMPLETE", "INCOMPLETE"), "NOT FOUND")</f>
        <v>INCOMPLETE</v>
      </c>
      <c r="G146" s="95" t="str">
        <f>IF(ISNUMBER(MATCH($C146, 'Support(Theoretical)'!$R:$R, 0)), IF(INDEX('Support(Theoretical)'!$L:$L, MATCH($C146, 'Support(Theoretical)'!$R:$R, 0))=1, "COMPLETE", "INCOMPLETE"), "NOT FOUND")</f>
        <v>INCOMPLETE</v>
      </c>
    </row>
    <row r="147" spans="2:7" ht="15.9" customHeight="1" x14ac:dyDescent="0.25">
      <c r="B147" s="164"/>
      <c r="C147" s="99">
        <v>4105</v>
      </c>
      <c r="D147" s="95"/>
      <c r="E147" s="95"/>
      <c r="F147" s="95" t="str">
        <f>IF(ISNUMBER(MATCH($C147, 'Support(Theoretical)'!$R:$R, 0)), IF(INDEX('Support(Theoretical)'!$L:$L, MATCH($C147, 'Support(Theoretical)'!$R:$R, 0))=1, "COMPLETE", "INCOMPLETE"), "NOT FOUND")</f>
        <v>INCOMPLETE</v>
      </c>
      <c r="G147" s="95" t="str">
        <f>IF(ISNUMBER(MATCH($C147, 'Support(Theoretical)'!$R:$R, 0)), IF(INDEX('Support(Theoretical)'!$L:$L, MATCH($C147, 'Support(Theoretical)'!$R:$R, 0))=1, "COMPLETE", "INCOMPLETE"), "NOT FOUND")</f>
        <v>INCOMPLETE</v>
      </c>
    </row>
    <row r="148" spans="2:7" ht="15.9" customHeight="1" x14ac:dyDescent="0.25">
      <c r="B148" s="164"/>
      <c r="C148" s="99">
        <v>4106</v>
      </c>
      <c r="D148" s="95"/>
      <c r="E148" s="95" t="str">
        <f>IF(ISNUMBER(MATCH($C148, 'Support(Theoretical)'!$R:$R, 0)), IF(INDEX('Support(Theoretical)'!$L:$L, MATCH($C148, 'Support(Theoretical)'!$R:$R, 0))=1, "COMPLETE", "INCOMPLETE"), "NOT FOUND")</f>
        <v>INCOMPLETE</v>
      </c>
      <c r="F148" s="95" t="str">
        <f>IF(ISNUMBER(MATCH($C148, 'Support(Theoretical)'!$R:$R, 0)), IF(INDEX('Support(Theoretical)'!$L:$L, MATCH($C148, 'Support(Theoretical)'!$R:$R, 0))=1, "COMPLETE", "INCOMPLETE"), "NOT FOUND")</f>
        <v>INCOMPLETE</v>
      </c>
      <c r="G148" s="95" t="str">
        <f>IF(ISNUMBER(MATCH($C148, 'Support(Theoretical)'!$R:$R, 0)), IF(INDEX('Support(Theoretical)'!$L:$L, MATCH($C148, 'Support(Theoretical)'!$R:$R, 0))=1, "COMPLETE", "INCOMPLETE"), "NOT FOUND")</f>
        <v>INCOMPLETE</v>
      </c>
    </row>
    <row r="149" spans="2:7" ht="15.9" customHeight="1" x14ac:dyDescent="0.25">
      <c r="B149" s="164"/>
      <c r="C149" s="99">
        <v>4200</v>
      </c>
      <c r="D149" s="95"/>
      <c r="E149" s="95" t="str">
        <f>IF(ISNUMBER(MATCH($C149, 'Support(Theoretical)'!$R:$R, 0)), IF(INDEX('Support(Theoretical)'!$L:$L, MATCH($C149, 'Support(Theoretical)'!$R:$R, 0))=1, "COMPLETE", "INCOMPLETE"), "NOT FOUND")</f>
        <v>INCOMPLETE</v>
      </c>
      <c r="F149" s="95" t="str">
        <f>IF(ISNUMBER(MATCH($C149, 'Support(Theoretical)'!$R:$R, 0)), IF(INDEX('Support(Theoretical)'!$L:$L, MATCH($C149, 'Support(Theoretical)'!$R:$R, 0))=1, "COMPLETE", "INCOMPLETE"), "NOT FOUND")</f>
        <v>INCOMPLETE</v>
      </c>
      <c r="G149" s="95" t="str">
        <f>IF(ISNUMBER(MATCH($C149, 'Support(Theoretical)'!$R:$R, 0)), IF(INDEX('Support(Theoretical)'!$L:$L, MATCH($C149, 'Support(Theoretical)'!$R:$R, 0))=1, "COMPLETE", "INCOMPLETE"), "NOT FOUND")</f>
        <v>INCOMPLETE</v>
      </c>
    </row>
    <row r="150" spans="2:7" ht="15.9" customHeight="1" x14ac:dyDescent="0.25">
      <c r="B150" s="164"/>
      <c r="C150" s="99">
        <v>4201</v>
      </c>
      <c r="D150" s="95"/>
      <c r="E150" s="95"/>
      <c r="F150" s="95" t="str">
        <f>IF(ISNUMBER(MATCH($C150, 'Support(Theoretical)'!$R:$R, 0)), IF(INDEX('Support(Theoretical)'!$L:$L, MATCH($C150, 'Support(Theoretical)'!$R:$R, 0))=1, "COMPLETE", "INCOMPLETE"), "NOT FOUND")</f>
        <v>INCOMPLETE</v>
      </c>
      <c r="G150" s="95" t="str">
        <f>IF(ISNUMBER(MATCH($C150, 'Support(Theoretical)'!$R:$R, 0)), IF(INDEX('Support(Theoretical)'!$L:$L, MATCH($C150, 'Support(Theoretical)'!$R:$R, 0))=1, "COMPLETE", "INCOMPLETE"), "NOT FOUND")</f>
        <v>INCOMPLETE</v>
      </c>
    </row>
    <row r="151" spans="2:7" ht="15.9" customHeight="1" x14ac:dyDescent="0.25">
      <c r="B151" s="165"/>
      <c r="C151" s="99">
        <v>4202</v>
      </c>
      <c r="D151" s="95"/>
      <c r="E151" s="95"/>
      <c r="F151" s="95"/>
      <c r="G151" s="95" t="str">
        <f>IF(ISNUMBER(MATCH($C151, 'Support(Theoretical)'!$R:$R, 0)), IF(INDEX('Support(Theoretical)'!$L:$L, MATCH($C151, 'Support(Theoretical)'!$R:$R, 0))=1, "COMPLETE", "INCOMPLETE"), "NOT FOUND")</f>
        <v>INCOMPLETE</v>
      </c>
    </row>
  </sheetData>
  <sheetProtection algorithmName="SHA-512" hashValue="kTraOraDX6kUg3xLgw91DcLNHSU7NwaKYmD6TOD4QdSpxnD9P3tJsyWalvuJW1/uEbRzVredqDGt0hbzz1EaZw==" saltValue="CFwCNFYIKHgbrPBpeg+rjQ==" spinCount="100000" sheet="1" objects="1" scenarios="1"/>
  <mergeCells count="6">
    <mergeCell ref="B126:B141"/>
    <mergeCell ref="B142:B151"/>
    <mergeCell ref="B2:G2"/>
    <mergeCell ref="B4:B5"/>
    <mergeCell ref="B6:B24"/>
    <mergeCell ref="B25:B125"/>
  </mergeCells>
  <phoneticPr fontId="1" type="noConversion"/>
  <conditionalFormatting sqref="D4:G151">
    <cfRule type="containsText" dxfId="18" priority="3" stopIfTrue="1" operator="containsText" text="INCOMPLETE">
      <formula>NOT(ISERROR(SEARCH("INCOMPLETE",D4)))</formula>
    </cfRule>
    <cfRule type="containsText" dxfId="17" priority="4" operator="containsText" text="COMPLETE">
      <formula>NOT(ISERROR(SEARCH("COMPLETE",D4)))</formula>
    </cfRule>
  </conditionalFormatting>
  <conditionalFormatting sqref="I2:I3">
    <cfRule type="containsText" dxfId="16" priority="1" stopIfTrue="1" operator="containsText" text="INCOMPLETE">
      <formula>NOT(ISERROR(SEARCH("INCOMPLETE",I2)))</formula>
    </cfRule>
    <cfRule type="containsText" dxfId="15" priority="2" operator="containsText" text="COMPLETE">
      <formula>NOT(ISERROR(SEARCH("COMPLETE",I2)))</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091CD-2770-B847-A5BC-91A85FE6AD09}">
  <sheetPr codeName="Sheet2">
    <tabColor rgb="FFFF0000"/>
  </sheetPr>
  <dimension ref="A1:O364"/>
  <sheetViews>
    <sheetView zoomScaleNormal="100" workbookViewId="0">
      <selection sqref="A1:J2"/>
    </sheetView>
  </sheetViews>
  <sheetFormatPr defaultColWidth="11" defaultRowHeight="15" x14ac:dyDescent="0.25"/>
  <cols>
    <col min="1" max="1" width="9.59765625" style="4" bestFit="1" customWidth="1"/>
    <col min="2" max="5" width="3.5" style="4" bestFit="1" customWidth="1"/>
    <col min="6" max="6" width="8.59765625" style="4" bestFit="1" customWidth="1"/>
    <col min="7" max="7" width="11.3984375" style="4" bestFit="1" customWidth="1"/>
    <col min="8" max="8" width="19.09765625" style="4" bestFit="1" customWidth="1"/>
    <col min="9" max="9" width="31" style="4" bestFit="1" customWidth="1"/>
    <col min="10" max="10" width="15.09765625" style="4" bestFit="1" customWidth="1"/>
    <col min="11" max="11" width="17" style="4" bestFit="1" customWidth="1"/>
    <col min="12" max="12" width="29.8984375" style="4" bestFit="1" customWidth="1"/>
    <col min="13" max="13" width="50.59765625" style="5" bestFit="1" customWidth="1"/>
    <col min="14" max="14" width="14.8984375" style="4" bestFit="1" customWidth="1"/>
    <col min="15" max="15" width="11" style="4"/>
    <col min="16" max="16" width="13" style="4" customWidth="1"/>
    <col min="17" max="20" width="6" style="4" customWidth="1"/>
    <col min="21" max="21" width="10.59765625" style="4" customWidth="1"/>
    <col min="22" max="22" width="14.3984375" style="4" customWidth="1"/>
    <col min="23" max="16384" width="11" style="4"/>
  </cols>
  <sheetData>
    <row r="1" spans="1:15" x14ac:dyDescent="0.25">
      <c r="A1" s="175" t="s">
        <v>18</v>
      </c>
      <c r="B1" s="176"/>
      <c r="C1" s="177"/>
      <c r="D1" s="177"/>
      <c r="E1" s="177"/>
      <c r="F1" s="177"/>
      <c r="G1" s="177"/>
      <c r="H1" s="177"/>
      <c r="I1" s="177"/>
      <c r="J1" s="178"/>
    </row>
    <row r="2" spans="1:15" ht="72.900000000000006" customHeight="1" x14ac:dyDescent="0.25">
      <c r="A2" s="179"/>
      <c r="B2" s="180"/>
      <c r="C2" s="180"/>
      <c r="D2" s="180"/>
      <c r="E2" s="180"/>
      <c r="F2" s="180"/>
      <c r="G2" s="180"/>
      <c r="H2" s="180"/>
      <c r="I2" s="180"/>
      <c r="J2" s="181"/>
    </row>
    <row r="3" spans="1:15" ht="15" customHeight="1" x14ac:dyDescent="0.25"/>
    <row r="4" spans="1:15" ht="33.9" customHeight="1" x14ac:dyDescent="0.25">
      <c r="A4" s="21" t="s">
        <v>5</v>
      </c>
      <c r="B4" s="21" t="s">
        <v>19</v>
      </c>
      <c r="C4" s="21" t="s">
        <v>20</v>
      </c>
      <c r="D4" s="21" t="s">
        <v>21</v>
      </c>
      <c r="E4" s="21" t="s">
        <v>22</v>
      </c>
      <c r="F4" s="21" t="s">
        <v>6</v>
      </c>
      <c r="G4" s="21" t="s">
        <v>23</v>
      </c>
      <c r="H4" s="22" t="s">
        <v>24</v>
      </c>
      <c r="I4" s="22" t="s">
        <v>25</v>
      </c>
      <c r="J4" s="23" t="s">
        <v>26</v>
      </c>
      <c r="K4" s="22" t="s">
        <v>27</v>
      </c>
      <c r="L4" s="22" t="s">
        <v>28</v>
      </c>
      <c r="M4" s="23" t="s">
        <v>29</v>
      </c>
      <c r="N4" s="22" t="s">
        <v>30</v>
      </c>
    </row>
    <row r="5" spans="1:15" ht="62.4" x14ac:dyDescent="0.3">
      <c r="A5" s="103" t="s">
        <v>31</v>
      </c>
      <c r="B5" s="122">
        <v>1</v>
      </c>
      <c r="C5" s="122">
        <v>1</v>
      </c>
      <c r="D5" s="122">
        <v>1</v>
      </c>
      <c r="E5" s="122">
        <v>1</v>
      </c>
      <c r="F5" s="116" t="s">
        <v>32</v>
      </c>
      <c r="G5" s="116" t="s">
        <v>33</v>
      </c>
      <c r="H5" s="117" t="s">
        <v>34</v>
      </c>
      <c r="I5" s="117" t="s">
        <v>35</v>
      </c>
      <c r="J5" s="117">
        <v>45915</v>
      </c>
      <c r="K5" s="117" t="s">
        <v>36</v>
      </c>
      <c r="L5" s="118" t="s">
        <v>37</v>
      </c>
      <c r="M5" s="118" t="s">
        <v>38</v>
      </c>
      <c r="N5" s="117" t="s">
        <v>39</v>
      </c>
      <c r="O5" s="182" t="s">
        <v>40</v>
      </c>
    </row>
    <row r="6" spans="1:15" ht="62.4" x14ac:dyDescent="0.3">
      <c r="A6" s="103" t="s">
        <v>31</v>
      </c>
      <c r="B6" s="122">
        <v>1</v>
      </c>
      <c r="C6" s="122">
        <v>1</v>
      </c>
      <c r="D6" s="122">
        <v>1</v>
      </c>
      <c r="E6" s="122">
        <v>1</v>
      </c>
      <c r="F6" s="116" t="s">
        <v>32</v>
      </c>
      <c r="G6" s="116" t="s">
        <v>33</v>
      </c>
      <c r="H6" s="117" t="s">
        <v>41</v>
      </c>
      <c r="I6" s="117" t="s">
        <v>42</v>
      </c>
      <c r="J6" s="117">
        <v>45915</v>
      </c>
      <c r="K6" s="117" t="s">
        <v>36</v>
      </c>
      <c r="L6" s="117" t="s">
        <v>43</v>
      </c>
      <c r="M6" s="118" t="s">
        <v>44</v>
      </c>
      <c r="N6" s="117" t="s">
        <v>39</v>
      </c>
      <c r="O6" s="182"/>
    </row>
    <row r="7" spans="1:15" ht="31.2" x14ac:dyDescent="0.3">
      <c r="A7" s="104" t="s">
        <v>13</v>
      </c>
      <c r="B7" s="123">
        <v>1</v>
      </c>
      <c r="C7" s="123">
        <v>1</v>
      </c>
      <c r="D7" s="123">
        <v>1</v>
      </c>
      <c r="E7" s="123">
        <v>1</v>
      </c>
      <c r="F7" s="104">
        <v>1</v>
      </c>
      <c r="G7" s="104">
        <v>1.1000000000000001</v>
      </c>
      <c r="H7" s="117" t="s">
        <v>45</v>
      </c>
      <c r="I7" s="117" t="s">
        <v>46</v>
      </c>
      <c r="J7" s="117">
        <v>45915</v>
      </c>
      <c r="K7" s="117" t="s">
        <v>36</v>
      </c>
      <c r="L7" s="117"/>
      <c r="M7" s="118" t="s">
        <v>47</v>
      </c>
      <c r="N7" s="117" t="s">
        <v>39</v>
      </c>
      <c r="O7" s="182"/>
    </row>
    <row r="8" spans="1:15" ht="31.2" x14ac:dyDescent="0.3">
      <c r="A8" s="104" t="s">
        <v>13</v>
      </c>
      <c r="B8" s="123">
        <v>1</v>
      </c>
      <c r="C8" s="123">
        <v>1</v>
      </c>
      <c r="D8" s="123">
        <v>1</v>
      </c>
      <c r="E8" s="123">
        <v>1</v>
      </c>
      <c r="F8" s="104">
        <v>1</v>
      </c>
      <c r="G8" s="104">
        <v>1.1000000000000001</v>
      </c>
      <c r="H8" s="117" t="s">
        <v>41</v>
      </c>
      <c r="I8" s="117" t="s">
        <v>42</v>
      </c>
      <c r="J8" s="117">
        <v>45915</v>
      </c>
      <c r="K8" s="117" t="s">
        <v>36</v>
      </c>
      <c r="L8" s="117" t="s">
        <v>48</v>
      </c>
      <c r="M8" s="118" t="s">
        <v>49</v>
      </c>
      <c r="N8" s="117" t="s">
        <v>39</v>
      </c>
      <c r="O8" s="182"/>
    </row>
    <row r="9" spans="1:15" ht="31.2" x14ac:dyDescent="0.3">
      <c r="A9" s="104" t="s">
        <v>13</v>
      </c>
      <c r="B9" s="123">
        <v>1</v>
      </c>
      <c r="C9" s="123">
        <v>1</v>
      </c>
      <c r="D9" s="123">
        <v>1</v>
      </c>
      <c r="E9" s="123">
        <v>1</v>
      </c>
      <c r="F9" s="104">
        <v>1</v>
      </c>
      <c r="G9" s="104">
        <v>1.2</v>
      </c>
      <c r="H9" s="117" t="s">
        <v>50</v>
      </c>
      <c r="I9" s="117" t="s">
        <v>51</v>
      </c>
      <c r="J9" s="117">
        <v>46275</v>
      </c>
      <c r="K9" s="117" t="s">
        <v>36</v>
      </c>
      <c r="L9" s="117" t="s">
        <v>52</v>
      </c>
      <c r="M9" s="118" t="s">
        <v>53</v>
      </c>
      <c r="N9" s="117" t="s">
        <v>39</v>
      </c>
      <c r="O9" s="182"/>
    </row>
    <row r="10" spans="1:15" x14ac:dyDescent="0.25">
      <c r="A10" s="105" t="s">
        <v>31</v>
      </c>
      <c r="B10" s="124">
        <v>1</v>
      </c>
      <c r="C10" s="124">
        <v>1</v>
      </c>
      <c r="D10" s="124">
        <v>1</v>
      </c>
      <c r="E10" s="124">
        <v>1</v>
      </c>
      <c r="F10" s="119" t="s">
        <v>32</v>
      </c>
      <c r="G10" s="119" t="s">
        <v>33</v>
      </c>
      <c r="H10" s="120"/>
      <c r="I10" s="120"/>
      <c r="J10" s="120"/>
      <c r="K10" s="120"/>
      <c r="L10" s="120"/>
      <c r="M10" s="121"/>
      <c r="N10" s="120"/>
    </row>
    <row r="11" spans="1:15" x14ac:dyDescent="0.25">
      <c r="A11" s="106" t="s">
        <v>13</v>
      </c>
      <c r="B11" s="125">
        <v>1</v>
      </c>
      <c r="C11" s="125">
        <v>1</v>
      </c>
      <c r="D11" s="125">
        <v>1</v>
      </c>
      <c r="E11" s="125">
        <v>1</v>
      </c>
      <c r="F11" s="106">
        <v>1</v>
      </c>
      <c r="G11" s="106">
        <v>1.1000000000000001</v>
      </c>
      <c r="H11" s="120"/>
      <c r="I11" s="120"/>
      <c r="J11" s="120"/>
      <c r="K11" s="120"/>
      <c r="L11" s="120"/>
      <c r="M11" s="121"/>
      <c r="N11" s="120"/>
    </row>
    <row r="12" spans="1:15" x14ac:dyDescent="0.25">
      <c r="A12" s="106" t="s">
        <v>13</v>
      </c>
      <c r="B12" s="125">
        <v>1</v>
      </c>
      <c r="C12" s="125">
        <v>1</v>
      </c>
      <c r="D12" s="125">
        <v>1</v>
      </c>
      <c r="E12" s="125">
        <v>1</v>
      </c>
      <c r="F12" s="106">
        <v>1</v>
      </c>
      <c r="G12" s="106">
        <v>1.2</v>
      </c>
      <c r="H12" s="120"/>
      <c r="I12" s="120"/>
      <c r="J12" s="120"/>
      <c r="K12" s="120"/>
      <c r="L12" s="120"/>
      <c r="M12" s="121"/>
      <c r="N12" s="120"/>
    </row>
    <row r="13" spans="1:15" x14ac:dyDescent="0.25">
      <c r="A13" s="107" t="s">
        <v>13</v>
      </c>
      <c r="B13" s="126">
        <v>0</v>
      </c>
      <c r="C13" s="126">
        <v>0</v>
      </c>
      <c r="D13" s="126">
        <v>1</v>
      </c>
      <c r="E13" s="126">
        <v>1</v>
      </c>
      <c r="F13" s="107">
        <v>2</v>
      </c>
      <c r="G13" s="107">
        <v>2.1</v>
      </c>
      <c r="H13" s="120"/>
      <c r="I13" s="120"/>
      <c r="J13" s="120"/>
      <c r="K13" s="120"/>
      <c r="L13" s="120"/>
      <c r="M13" s="120"/>
      <c r="N13" s="120"/>
    </row>
    <row r="14" spans="1:15" x14ac:dyDescent="0.25">
      <c r="A14" s="107" t="s">
        <v>13</v>
      </c>
      <c r="B14" s="126">
        <v>0</v>
      </c>
      <c r="C14" s="126">
        <v>0</v>
      </c>
      <c r="D14" s="126">
        <v>1</v>
      </c>
      <c r="E14" s="126">
        <v>1</v>
      </c>
      <c r="F14" s="107">
        <v>2</v>
      </c>
      <c r="G14" s="107">
        <v>2.2000000000000002</v>
      </c>
      <c r="H14" s="120"/>
      <c r="I14" s="120"/>
      <c r="J14" s="120"/>
      <c r="K14" s="120"/>
      <c r="L14" s="120"/>
      <c r="M14" s="120"/>
      <c r="N14" s="120"/>
    </row>
    <row r="15" spans="1:15" x14ac:dyDescent="0.25">
      <c r="A15" s="108" t="s">
        <v>14</v>
      </c>
      <c r="B15" s="127">
        <v>0</v>
      </c>
      <c r="C15" s="127">
        <v>1</v>
      </c>
      <c r="D15" s="127">
        <v>1</v>
      </c>
      <c r="E15" s="127">
        <v>1</v>
      </c>
      <c r="F15" s="108">
        <v>1100</v>
      </c>
      <c r="G15" s="108">
        <v>1100.0999999999999</v>
      </c>
      <c r="H15" s="120"/>
      <c r="I15" s="120"/>
      <c r="J15" s="120"/>
      <c r="K15" s="120"/>
      <c r="L15" s="120"/>
      <c r="M15" s="121"/>
      <c r="N15" s="120"/>
    </row>
    <row r="16" spans="1:15" x14ac:dyDescent="0.25">
      <c r="A16" s="108" t="s">
        <v>14</v>
      </c>
      <c r="B16" s="127">
        <v>0</v>
      </c>
      <c r="C16" s="127">
        <v>1</v>
      </c>
      <c r="D16" s="127">
        <v>1</v>
      </c>
      <c r="E16" s="127">
        <v>1</v>
      </c>
      <c r="F16" s="108">
        <v>1100</v>
      </c>
      <c r="G16" s="108">
        <v>1100.2</v>
      </c>
      <c r="H16" s="120"/>
      <c r="I16" s="120"/>
      <c r="J16" s="120"/>
      <c r="K16" s="120"/>
      <c r="L16" s="120"/>
      <c r="M16" s="121"/>
      <c r="N16" s="120"/>
    </row>
    <row r="17" spans="1:14" x14ac:dyDescent="0.25">
      <c r="A17" s="109" t="s">
        <v>14</v>
      </c>
      <c r="B17" s="128">
        <v>0</v>
      </c>
      <c r="C17" s="128">
        <v>0</v>
      </c>
      <c r="D17" s="128">
        <v>1</v>
      </c>
      <c r="E17" s="128">
        <v>1</v>
      </c>
      <c r="F17" s="109">
        <v>1101</v>
      </c>
      <c r="G17" s="109">
        <v>1101.0999999999999</v>
      </c>
      <c r="H17" s="120"/>
      <c r="I17" s="120"/>
      <c r="J17" s="120"/>
      <c r="K17" s="120"/>
      <c r="L17" s="120"/>
      <c r="M17" s="121"/>
      <c r="N17" s="120"/>
    </row>
    <row r="18" spans="1:14" x14ac:dyDescent="0.25">
      <c r="A18" s="108" t="s">
        <v>14</v>
      </c>
      <c r="B18" s="127">
        <v>0</v>
      </c>
      <c r="C18" s="127">
        <v>1</v>
      </c>
      <c r="D18" s="127">
        <v>1</v>
      </c>
      <c r="E18" s="127">
        <v>1</v>
      </c>
      <c r="F18" s="108">
        <v>1102</v>
      </c>
      <c r="G18" s="108">
        <v>1102.0999999999999</v>
      </c>
      <c r="H18" s="120"/>
      <c r="I18" s="120"/>
      <c r="J18" s="120"/>
      <c r="K18" s="120"/>
      <c r="L18" s="120"/>
      <c r="M18" s="121"/>
      <c r="N18" s="120"/>
    </row>
    <row r="19" spans="1:14" x14ac:dyDescent="0.25">
      <c r="A19" s="109" t="s">
        <v>14</v>
      </c>
      <c r="B19" s="128">
        <v>0</v>
      </c>
      <c r="C19" s="128">
        <v>0</v>
      </c>
      <c r="D19" s="128">
        <v>1</v>
      </c>
      <c r="E19" s="128">
        <v>1</v>
      </c>
      <c r="F19" s="109">
        <v>1103</v>
      </c>
      <c r="G19" s="109">
        <v>1103.0999999999999</v>
      </c>
      <c r="H19" s="120"/>
      <c r="I19" s="120"/>
      <c r="J19" s="120"/>
      <c r="K19" s="120"/>
      <c r="L19" s="120"/>
      <c r="M19" s="121"/>
      <c r="N19" s="120"/>
    </row>
    <row r="20" spans="1:14" x14ac:dyDescent="0.25">
      <c r="A20" s="108" t="s">
        <v>14</v>
      </c>
      <c r="B20" s="127">
        <v>0</v>
      </c>
      <c r="C20" s="127">
        <v>1</v>
      </c>
      <c r="D20" s="127">
        <v>1</v>
      </c>
      <c r="E20" s="127">
        <v>1</v>
      </c>
      <c r="F20" s="108">
        <v>1200</v>
      </c>
      <c r="G20" s="108">
        <v>1200.0999999999999</v>
      </c>
      <c r="H20" s="120"/>
      <c r="I20" s="120"/>
      <c r="J20" s="120"/>
      <c r="K20" s="120"/>
      <c r="L20" s="120"/>
      <c r="M20" s="121"/>
      <c r="N20" s="120"/>
    </row>
    <row r="21" spans="1:14" x14ac:dyDescent="0.25">
      <c r="A21" s="108" t="s">
        <v>14</v>
      </c>
      <c r="B21" s="127">
        <v>0</v>
      </c>
      <c r="C21" s="127">
        <v>1</v>
      </c>
      <c r="D21" s="127">
        <v>1</v>
      </c>
      <c r="E21" s="127">
        <v>1</v>
      </c>
      <c r="F21" s="108">
        <v>1200</v>
      </c>
      <c r="G21" s="108">
        <v>1200.2</v>
      </c>
      <c r="H21" s="120"/>
      <c r="I21" s="120"/>
      <c r="J21" s="120"/>
      <c r="K21" s="120"/>
      <c r="L21" s="120"/>
      <c r="M21" s="121"/>
      <c r="N21" s="120"/>
    </row>
    <row r="22" spans="1:14" x14ac:dyDescent="0.25">
      <c r="A22" s="109" t="s">
        <v>14</v>
      </c>
      <c r="B22" s="128">
        <v>0</v>
      </c>
      <c r="C22" s="128">
        <v>0</v>
      </c>
      <c r="D22" s="128">
        <v>1</v>
      </c>
      <c r="E22" s="128">
        <v>1</v>
      </c>
      <c r="F22" s="109">
        <v>1201</v>
      </c>
      <c r="G22" s="109">
        <v>1201.0999999999999</v>
      </c>
      <c r="H22" s="120"/>
      <c r="I22" s="120"/>
      <c r="J22" s="120"/>
      <c r="K22" s="120"/>
      <c r="L22" s="120"/>
      <c r="M22" s="121"/>
      <c r="N22" s="120"/>
    </row>
    <row r="23" spans="1:14" x14ac:dyDescent="0.25">
      <c r="A23" s="108" t="s">
        <v>14</v>
      </c>
      <c r="B23" s="127">
        <v>0</v>
      </c>
      <c r="C23" s="127">
        <v>1</v>
      </c>
      <c r="D23" s="127">
        <v>1</v>
      </c>
      <c r="E23" s="127">
        <v>1</v>
      </c>
      <c r="F23" s="108">
        <v>1202</v>
      </c>
      <c r="G23" s="108">
        <v>1202.0999999999999</v>
      </c>
      <c r="H23" s="120"/>
      <c r="I23" s="120"/>
      <c r="J23" s="120"/>
      <c r="K23" s="120"/>
      <c r="L23" s="120"/>
      <c r="M23" s="121"/>
      <c r="N23" s="120"/>
    </row>
    <row r="24" spans="1:14" x14ac:dyDescent="0.25">
      <c r="A24" s="109" t="s">
        <v>14</v>
      </c>
      <c r="B24" s="128">
        <v>0</v>
      </c>
      <c r="C24" s="128">
        <v>1</v>
      </c>
      <c r="D24" s="128">
        <v>1</v>
      </c>
      <c r="E24" s="128">
        <v>1</v>
      </c>
      <c r="F24" s="109">
        <v>1203</v>
      </c>
      <c r="G24" s="109">
        <v>1203.0999999999999</v>
      </c>
      <c r="H24" s="120"/>
      <c r="I24" s="120"/>
      <c r="J24" s="120"/>
      <c r="K24" s="120"/>
      <c r="L24" s="120"/>
      <c r="M24" s="121"/>
      <c r="N24" s="120"/>
    </row>
    <row r="25" spans="1:14" x14ac:dyDescent="0.25">
      <c r="A25" s="108" t="s">
        <v>14</v>
      </c>
      <c r="B25" s="127">
        <v>0</v>
      </c>
      <c r="C25" s="127">
        <v>0</v>
      </c>
      <c r="D25" s="127">
        <v>0</v>
      </c>
      <c r="E25" s="127">
        <v>1</v>
      </c>
      <c r="F25" s="108">
        <v>1204</v>
      </c>
      <c r="G25" s="108">
        <v>1204.0999999999999</v>
      </c>
      <c r="H25" s="120"/>
      <c r="I25" s="120"/>
      <c r="J25" s="120"/>
      <c r="K25" s="120"/>
      <c r="L25" s="120"/>
      <c r="M25" s="121"/>
      <c r="N25" s="120"/>
    </row>
    <row r="26" spans="1:14" x14ac:dyDescent="0.25">
      <c r="A26" s="109" t="s">
        <v>14</v>
      </c>
      <c r="B26" s="128">
        <v>0</v>
      </c>
      <c r="C26" s="128">
        <v>0</v>
      </c>
      <c r="D26" s="128">
        <v>1</v>
      </c>
      <c r="E26" s="128">
        <v>1</v>
      </c>
      <c r="F26" s="109">
        <v>1205</v>
      </c>
      <c r="G26" s="109">
        <v>1205.0999999999999</v>
      </c>
      <c r="H26" s="120"/>
      <c r="I26" s="120"/>
      <c r="J26" s="120"/>
      <c r="K26" s="120"/>
      <c r="L26" s="120"/>
      <c r="M26" s="121"/>
      <c r="N26" s="120"/>
    </row>
    <row r="27" spans="1:14" x14ac:dyDescent="0.25">
      <c r="A27" s="109" t="s">
        <v>14</v>
      </c>
      <c r="B27" s="128">
        <v>0</v>
      </c>
      <c r="C27" s="128">
        <v>0</v>
      </c>
      <c r="D27" s="128">
        <v>1</v>
      </c>
      <c r="E27" s="128">
        <v>1</v>
      </c>
      <c r="F27" s="109">
        <v>1205</v>
      </c>
      <c r="G27" s="109">
        <v>1205.2</v>
      </c>
      <c r="H27" s="120"/>
      <c r="I27" s="120"/>
      <c r="J27" s="120"/>
      <c r="K27" s="120"/>
      <c r="L27" s="120"/>
      <c r="M27" s="121"/>
      <c r="N27" s="120"/>
    </row>
    <row r="28" spans="1:14" x14ac:dyDescent="0.25">
      <c r="A28" s="109" t="s">
        <v>14</v>
      </c>
      <c r="B28" s="128">
        <v>0</v>
      </c>
      <c r="C28" s="128">
        <v>0</v>
      </c>
      <c r="D28" s="128">
        <v>1</v>
      </c>
      <c r="E28" s="128">
        <v>1</v>
      </c>
      <c r="F28" s="109">
        <v>1205</v>
      </c>
      <c r="G28" s="109">
        <v>1205.3</v>
      </c>
      <c r="H28" s="120"/>
      <c r="I28" s="120"/>
      <c r="J28" s="120"/>
      <c r="K28" s="120"/>
      <c r="L28" s="120"/>
      <c r="M28" s="121"/>
      <c r="N28" s="120"/>
    </row>
    <row r="29" spans="1:14" x14ac:dyDescent="0.25">
      <c r="A29" s="109" t="s">
        <v>14</v>
      </c>
      <c r="B29" s="128">
        <v>0</v>
      </c>
      <c r="C29" s="128">
        <v>0</v>
      </c>
      <c r="D29" s="128">
        <v>1</v>
      </c>
      <c r="E29" s="128">
        <v>1</v>
      </c>
      <c r="F29" s="109">
        <v>1205</v>
      </c>
      <c r="G29" s="109">
        <v>1205.4000000000001</v>
      </c>
      <c r="H29" s="120"/>
      <c r="I29" s="120"/>
      <c r="J29" s="120"/>
      <c r="K29" s="120"/>
      <c r="L29" s="120"/>
      <c r="M29" s="121"/>
      <c r="N29" s="120"/>
    </row>
    <row r="30" spans="1:14" x14ac:dyDescent="0.25">
      <c r="A30" s="109" t="s">
        <v>14</v>
      </c>
      <c r="B30" s="128">
        <v>0</v>
      </c>
      <c r="C30" s="128">
        <v>0</v>
      </c>
      <c r="D30" s="128">
        <v>1</v>
      </c>
      <c r="E30" s="128">
        <v>1</v>
      </c>
      <c r="F30" s="109">
        <v>1205</v>
      </c>
      <c r="G30" s="109">
        <v>1205.5</v>
      </c>
      <c r="H30" s="120"/>
      <c r="I30" s="120"/>
      <c r="J30" s="120"/>
      <c r="K30" s="120"/>
      <c r="L30" s="120"/>
      <c r="M30" s="121"/>
      <c r="N30" s="120"/>
    </row>
    <row r="31" spans="1:14" x14ac:dyDescent="0.25">
      <c r="A31" s="108" t="s">
        <v>14</v>
      </c>
      <c r="B31" s="127">
        <v>0</v>
      </c>
      <c r="C31" s="127">
        <v>0</v>
      </c>
      <c r="D31" s="127">
        <v>1</v>
      </c>
      <c r="E31" s="127">
        <v>1</v>
      </c>
      <c r="F31" s="108">
        <v>1206</v>
      </c>
      <c r="G31" s="108">
        <v>1206.0999999999999</v>
      </c>
      <c r="H31" s="120"/>
      <c r="I31" s="120"/>
      <c r="J31" s="120"/>
      <c r="K31" s="120"/>
      <c r="L31" s="120"/>
      <c r="M31" s="121"/>
      <c r="N31" s="120"/>
    </row>
    <row r="32" spans="1:14" x14ac:dyDescent="0.25">
      <c r="A32" s="109" t="s">
        <v>14</v>
      </c>
      <c r="B32" s="128">
        <v>0</v>
      </c>
      <c r="C32" s="128">
        <v>0</v>
      </c>
      <c r="D32" s="128">
        <v>1</v>
      </c>
      <c r="E32" s="128">
        <v>1</v>
      </c>
      <c r="F32" s="109">
        <v>1206</v>
      </c>
      <c r="G32" s="109">
        <v>1206.2</v>
      </c>
      <c r="H32" s="120"/>
      <c r="I32" s="120"/>
      <c r="J32" s="120"/>
      <c r="K32" s="120"/>
      <c r="L32" s="120"/>
      <c r="M32" s="121"/>
      <c r="N32" s="120"/>
    </row>
    <row r="33" spans="1:14" x14ac:dyDescent="0.25">
      <c r="A33" s="108" t="s">
        <v>14</v>
      </c>
      <c r="B33" s="127">
        <v>0</v>
      </c>
      <c r="C33" s="127">
        <v>1</v>
      </c>
      <c r="D33" s="127">
        <v>1</v>
      </c>
      <c r="E33" s="127">
        <v>1</v>
      </c>
      <c r="F33" s="108">
        <v>1300</v>
      </c>
      <c r="G33" s="108">
        <v>1300.0999999999999</v>
      </c>
      <c r="H33" s="120"/>
      <c r="I33" s="120"/>
      <c r="J33" s="120"/>
      <c r="K33" s="120"/>
      <c r="L33" s="120"/>
      <c r="M33" s="121"/>
      <c r="N33" s="120"/>
    </row>
    <row r="34" spans="1:14" x14ac:dyDescent="0.25">
      <c r="A34" s="108" t="s">
        <v>14</v>
      </c>
      <c r="B34" s="127">
        <v>0</v>
      </c>
      <c r="C34" s="127">
        <v>1</v>
      </c>
      <c r="D34" s="127">
        <v>1</v>
      </c>
      <c r="E34" s="127">
        <v>1</v>
      </c>
      <c r="F34" s="108">
        <v>1300</v>
      </c>
      <c r="G34" s="108">
        <v>1300.2</v>
      </c>
      <c r="H34" s="120"/>
      <c r="I34" s="120"/>
      <c r="J34" s="120"/>
      <c r="K34" s="120"/>
      <c r="L34" s="120"/>
      <c r="M34" s="121"/>
      <c r="N34" s="120"/>
    </row>
    <row r="35" spans="1:14" x14ac:dyDescent="0.25">
      <c r="A35" s="108" t="s">
        <v>14</v>
      </c>
      <c r="B35" s="127">
        <v>0</v>
      </c>
      <c r="C35" s="127">
        <v>1</v>
      </c>
      <c r="D35" s="127">
        <v>1</v>
      </c>
      <c r="E35" s="127">
        <v>1</v>
      </c>
      <c r="F35" s="108">
        <v>1300</v>
      </c>
      <c r="G35" s="108">
        <v>1300.3</v>
      </c>
      <c r="H35" s="120"/>
      <c r="I35" s="120"/>
      <c r="J35" s="120"/>
      <c r="K35" s="120"/>
      <c r="L35" s="120"/>
      <c r="M35" s="121"/>
      <c r="N35" s="120"/>
    </row>
    <row r="36" spans="1:14" x14ac:dyDescent="0.25">
      <c r="A36" s="109" t="s">
        <v>14</v>
      </c>
      <c r="B36" s="128">
        <v>0</v>
      </c>
      <c r="C36" s="128">
        <v>0</v>
      </c>
      <c r="D36" s="128">
        <v>1</v>
      </c>
      <c r="E36" s="128">
        <v>1</v>
      </c>
      <c r="F36" s="109">
        <v>1301</v>
      </c>
      <c r="G36" s="109">
        <v>1301.0999999999999</v>
      </c>
      <c r="H36" s="120"/>
      <c r="I36" s="120"/>
      <c r="J36" s="120"/>
      <c r="K36" s="120"/>
      <c r="L36" s="120"/>
      <c r="M36" s="121"/>
      <c r="N36" s="120"/>
    </row>
    <row r="37" spans="1:14" x14ac:dyDescent="0.25">
      <c r="A37" s="108" t="s">
        <v>14</v>
      </c>
      <c r="B37" s="127">
        <v>0</v>
      </c>
      <c r="C37" s="127">
        <v>1</v>
      </c>
      <c r="D37" s="127">
        <v>1</v>
      </c>
      <c r="E37" s="127">
        <v>1</v>
      </c>
      <c r="F37" s="108">
        <v>1400</v>
      </c>
      <c r="G37" s="108">
        <v>1400.1</v>
      </c>
      <c r="H37" s="120"/>
      <c r="I37" s="120"/>
      <c r="J37" s="120"/>
      <c r="K37" s="120"/>
      <c r="L37" s="120"/>
      <c r="M37" s="121"/>
      <c r="N37" s="120"/>
    </row>
    <row r="38" spans="1:14" x14ac:dyDescent="0.25">
      <c r="A38" s="108" t="s">
        <v>14</v>
      </c>
      <c r="B38" s="127">
        <v>0</v>
      </c>
      <c r="C38" s="127">
        <v>1</v>
      </c>
      <c r="D38" s="127">
        <v>1</v>
      </c>
      <c r="E38" s="127">
        <v>1</v>
      </c>
      <c r="F38" s="108">
        <v>1400</v>
      </c>
      <c r="G38" s="108">
        <v>1400.2</v>
      </c>
      <c r="H38" s="120"/>
      <c r="I38" s="120"/>
      <c r="J38" s="120"/>
      <c r="K38" s="120"/>
      <c r="L38" s="120"/>
      <c r="M38" s="121"/>
      <c r="N38" s="120"/>
    </row>
    <row r="39" spans="1:14" x14ac:dyDescent="0.25">
      <c r="A39" s="108" t="s">
        <v>14</v>
      </c>
      <c r="B39" s="127">
        <v>0</v>
      </c>
      <c r="C39" s="127">
        <v>1</v>
      </c>
      <c r="D39" s="127">
        <v>1</v>
      </c>
      <c r="E39" s="127">
        <v>1</v>
      </c>
      <c r="F39" s="108">
        <v>1400</v>
      </c>
      <c r="G39" s="108">
        <v>1400.3</v>
      </c>
      <c r="H39" s="120"/>
      <c r="I39" s="120"/>
      <c r="J39" s="120"/>
      <c r="K39" s="120"/>
      <c r="L39" s="120"/>
      <c r="M39" s="121"/>
      <c r="N39" s="120"/>
    </row>
    <row r="40" spans="1:14" x14ac:dyDescent="0.25">
      <c r="A40" s="108" t="s">
        <v>14</v>
      </c>
      <c r="B40" s="127">
        <v>0</v>
      </c>
      <c r="C40" s="127">
        <v>1</v>
      </c>
      <c r="D40" s="127">
        <v>1</v>
      </c>
      <c r="E40" s="127">
        <v>1</v>
      </c>
      <c r="F40" s="108">
        <v>1400</v>
      </c>
      <c r="G40" s="108">
        <v>1400.4</v>
      </c>
      <c r="H40" s="120"/>
      <c r="I40" s="120"/>
      <c r="J40" s="120"/>
      <c r="K40" s="120"/>
      <c r="L40" s="120"/>
      <c r="M40" s="121"/>
      <c r="N40" s="120"/>
    </row>
    <row r="41" spans="1:14" x14ac:dyDescent="0.25">
      <c r="A41" s="108" t="s">
        <v>14</v>
      </c>
      <c r="B41" s="127">
        <v>0</v>
      </c>
      <c r="C41" s="127">
        <v>1</v>
      </c>
      <c r="D41" s="127">
        <v>1</v>
      </c>
      <c r="E41" s="127">
        <v>1</v>
      </c>
      <c r="F41" s="108">
        <v>1400</v>
      </c>
      <c r="G41" s="108">
        <v>1400.5</v>
      </c>
      <c r="H41" s="120"/>
      <c r="I41" s="120"/>
      <c r="J41" s="120"/>
      <c r="K41" s="120"/>
      <c r="L41" s="120"/>
      <c r="M41" s="121"/>
      <c r="N41" s="120"/>
    </row>
    <row r="42" spans="1:14" x14ac:dyDescent="0.25">
      <c r="A42" s="109" t="s">
        <v>14</v>
      </c>
      <c r="B42" s="128">
        <v>0</v>
      </c>
      <c r="C42" s="128">
        <v>1</v>
      </c>
      <c r="D42" s="128">
        <v>1</v>
      </c>
      <c r="E42" s="128">
        <v>1</v>
      </c>
      <c r="F42" s="109">
        <v>1401</v>
      </c>
      <c r="G42" s="109">
        <v>1401.1</v>
      </c>
      <c r="H42" s="120"/>
      <c r="I42" s="120"/>
      <c r="J42" s="120"/>
      <c r="K42" s="120"/>
      <c r="L42" s="120"/>
      <c r="M42" s="121"/>
      <c r="N42" s="120"/>
    </row>
    <row r="43" spans="1:14" x14ac:dyDescent="0.25">
      <c r="A43" s="109" t="s">
        <v>14</v>
      </c>
      <c r="B43" s="128">
        <v>0</v>
      </c>
      <c r="C43" s="128">
        <v>1</v>
      </c>
      <c r="D43" s="128">
        <v>1</v>
      </c>
      <c r="E43" s="128">
        <v>1</v>
      </c>
      <c r="F43" s="109">
        <v>1401</v>
      </c>
      <c r="G43" s="109">
        <v>1401.2</v>
      </c>
      <c r="H43" s="120"/>
      <c r="I43" s="120"/>
      <c r="J43" s="120"/>
      <c r="K43" s="120"/>
      <c r="L43" s="120"/>
      <c r="M43" s="121"/>
      <c r="N43" s="120"/>
    </row>
    <row r="44" spans="1:14" x14ac:dyDescent="0.25">
      <c r="A44" s="109" t="s">
        <v>14</v>
      </c>
      <c r="B44" s="128">
        <v>0</v>
      </c>
      <c r="C44" s="128">
        <v>1</v>
      </c>
      <c r="D44" s="128">
        <v>1</v>
      </c>
      <c r="E44" s="128">
        <v>1</v>
      </c>
      <c r="F44" s="109">
        <v>1401</v>
      </c>
      <c r="G44" s="109">
        <v>1401.3</v>
      </c>
      <c r="H44" s="120"/>
      <c r="I44" s="120"/>
      <c r="J44" s="120"/>
      <c r="K44" s="120"/>
      <c r="L44" s="120"/>
      <c r="M44" s="121"/>
      <c r="N44" s="120"/>
    </row>
    <row r="45" spans="1:14" x14ac:dyDescent="0.25">
      <c r="A45" s="108" t="s">
        <v>14</v>
      </c>
      <c r="B45" s="127">
        <v>0</v>
      </c>
      <c r="C45" s="127">
        <v>1</v>
      </c>
      <c r="D45" s="127">
        <v>1</v>
      </c>
      <c r="E45" s="127">
        <v>1</v>
      </c>
      <c r="F45" s="108">
        <v>1500</v>
      </c>
      <c r="G45" s="108">
        <v>1500.1</v>
      </c>
      <c r="H45" s="120"/>
      <c r="I45" s="120"/>
      <c r="J45" s="120"/>
      <c r="K45" s="120"/>
      <c r="L45" s="120"/>
      <c r="M45" s="121"/>
      <c r="N45" s="120"/>
    </row>
    <row r="46" spans="1:14" x14ac:dyDescent="0.25">
      <c r="A46" s="108" t="s">
        <v>14</v>
      </c>
      <c r="B46" s="127">
        <v>0</v>
      </c>
      <c r="C46" s="127">
        <v>1</v>
      </c>
      <c r="D46" s="127">
        <v>1</v>
      </c>
      <c r="E46" s="127">
        <v>1</v>
      </c>
      <c r="F46" s="108">
        <v>1500</v>
      </c>
      <c r="G46" s="108">
        <v>1500.2</v>
      </c>
      <c r="H46" s="120"/>
      <c r="I46" s="120"/>
      <c r="J46" s="120"/>
      <c r="K46" s="120"/>
      <c r="L46" s="120"/>
      <c r="M46" s="121"/>
      <c r="N46" s="120"/>
    </row>
    <row r="47" spans="1:14" x14ac:dyDescent="0.25">
      <c r="A47" s="108" t="s">
        <v>14</v>
      </c>
      <c r="B47" s="127">
        <v>0</v>
      </c>
      <c r="C47" s="127">
        <v>1</v>
      </c>
      <c r="D47" s="127">
        <v>1</v>
      </c>
      <c r="E47" s="127">
        <v>1</v>
      </c>
      <c r="F47" s="108">
        <v>1500</v>
      </c>
      <c r="G47" s="108">
        <v>1500.3</v>
      </c>
      <c r="H47" s="120"/>
      <c r="I47" s="120"/>
      <c r="J47" s="120"/>
      <c r="K47" s="120"/>
      <c r="L47" s="120"/>
      <c r="M47" s="121"/>
      <c r="N47" s="120"/>
    </row>
    <row r="48" spans="1:14" x14ac:dyDescent="0.25">
      <c r="A48" s="109" t="s">
        <v>14</v>
      </c>
      <c r="B48" s="128">
        <v>0</v>
      </c>
      <c r="C48" s="128">
        <v>1</v>
      </c>
      <c r="D48" s="128">
        <v>1</v>
      </c>
      <c r="E48" s="128">
        <v>1</v>
      </c>
      <c r="F48" s="109">
        <v>1501</v>
      </c>
      <c r="G48" s="109">
        <v>1501.1</v>
      </c>
      <c r="H48" s="120"/>
      <c r="I48" s="120"/>
      <c r="J48" s="120"/>
      <c r="K48" s="120"/>
      <c r="L48" s="120"/>
      <c r="M48" s="121"/>
      <c r="N48" s="120"/>
    </row>
    <row r="49" spans="1:14" x14ac:dyDescent="0.25">
      <c r="A49" s="109" t="s">
        <v>14</v>
      </c>
      <c r="B49" s="128">
        <v>0</v>
      </c>
      <c r="C49" s="128">
        <v>1</v>
      </c>
      <c r="D49" s="128">
        <v>1</v>
      </c>
      <c r="E49" s="128">
        <v>1</v>
      </c>
      <c r="F49" s="109">
        <v>1501</v>
      </c>
      <c r="G49" s="109">
        <v>1501.2</v>
      </c>
      <c r="H49" s="120"/>
      <c r="I49" s="120"/>
      <c r="J49" s="120"/>
      <c r="K49" s="120"/>
      <c r="L49" s="120"/>
      <c r="M49" s="121"/>
      <c r="N49" s="120"/>
    </row>
    <row r="50" spans="1:14" x14ac:dyDescent="0.25">
      <c r="A50" s="108" t="s">
        <v>14</v>
      </c>
      <c r="B50" s="127">
        <v>0</v>
      </c>
      <c r="C50" s="127">
        <v>1</v>
      </c>
      <c r="D50" s="127">
        <v>1</v>
      </c>
      <c r="E50" s="127">
        <v>1</v>
      </c>
      <c r="F50" s="108">
        <v>1502</v>
      </c>
      <c r="G50" s="108">
        <v>1502.1</v>
      </c>
      <c r="H50" s="120"/>
      <c r="I50" s="120"/>
      <c r="J50" s="120"/>
      <c r="K50" s="120"/>
      <c r="L50" s="120"/>
      <c r="M50" s="121"/>
      <c r="N50" s="120"/>
    </row>
    <row r="51" spans="1:14" x14ac:dyDescent="0.25">
      <c r="A51" s="108" t="s">
        <v>14</v>
      </c>
      <c r="B51" s="127">
        <v>0</v>
      </c>
      <c r="C51" s="127">
        <v>1</v>
      </c>
      <c r="D51" s="127">
        <v>1</v>
      </c>
      <c r="E51" s="127">
        <v>1</v>
      </c>
      <c r="F51" s="108">
        <v>1502</v>
      </c>
      <c r="G51" s="108">
        <v>1502.2</v>
      </c>
      <c r="H51" s="120"/>
      <c r="I51" s="120"/>
      <c r="J51" s="120"/>
      <c r="K51" s="120"/>
      <c r="L51" s="120"/>
      <c r="M51" s="121"/>
      <c r="N51" s="120"/>
    </row>
    <row r="52" spans="1:14" x14ac:dyDescent="0.25">
      <c r="A52" s="109" t="s">
        <v>14</v>
      </c>
      <c r="B52" s="128">
        <v>0</v>
      </c>
      <c r="C52" s="128">
        <v>1</v>
      </c>
      <c r="D52" s="128">
        <v>1</v>
      </c>
      <c r="E52" s="128">
        <v>1</v>
      </c>
      <c r="F52" s="109">
        <v>1503</v>
      </c>
      <c r="G52" s="109">
        <v>1503.1</v>
      </c>
      <c r="H52" s="120"/>
      <c r="I52" s="120"/>
      <c r="J52" s="120"/>
      <c r="K52" s="120"/>
      <c r="L52" s="120"/>
      <c r="M52" s="121"/>
      <c r="N52" s="120"/>
    </row>
    <row r="53" spans="1:14" x14ac:dyDescent="0.25">
      <c r="A53" s="109" t="s">
        <v>14</v>
      </c>
      <c r="B53" s="128">
        <v>0</v>
      </c>
      <c r="C53" s="128">
        <v>1</v>
      </c>
      <c r="D53" s="128">
        <v>1</v>
      </c>
      <c r="E53" s="128">
        <v>1</v>
      </c>
      <c r="F53" s="109">
        <v>1503</v>
      </c>
      <c r="G53" s="109">
        <v>1503.2</v>
      </c>
      <c r="H53" s="120"/>
      <c r="I53" s="120"/>
      <c r="J53" s="120"/>
      <c r="K53" s="120"/>
      <c r="L53" s="120"/>
      <c r="M53" s="121"/>
      <c r="N53" s="120"/>
    </row>
    <row r="54" spans="1:14" x14ac:dyDescent="0.25">
      <c r="A54" s="110" t="s">
        <v>15</v>
      </c>
      <c r="B54" s="129">
        <v>0</v>
      </c>
      <c r="C54" s="129">
        <v>1</v>
      </c>
      <c r="D54" s="129">
        <v>1</v>
      </c>
      <c r="E54" s="129">
        <v>1</v>
      </c>
      <c r="F54" s="110">
        <v>2100</v>
      </c>
      <c r="G54" s="110">
        <v>2100.1</v>
      </c>
      <c r="H54" s="120"/>
      <c r="I54" s="120"/>
      <c r="J54" s="120"/>
      <c r="K54" s="120"/>
      <c r="L54" s="120"/>
      <c r="M54" s="121"/>
      <c r="N54" s="120"/>
    </row>
    <row r="55" spans="1:14" x14ac:dyDescent="0.25">
      <c r="A55" s="110" t="s">
        <v>15</v>
      </c>
      <c r="B55" s="129">
        <v>0</v>
      </c>
      <c r="C55" s="129">
        <v>1</v>
      </c>
      <c r="D55" s="129">
        <v>1</v>
      </c>
      <c r="E55" s="129">
        <v>1</v>
      </c>
      <c r="F55" s="110">
        <v>2100</v>
      </c>
      <c r="G55" s="110">
        <v>2100.1999999999998</v>
      </c>
      <c r="H55" s="120"/>
      <c r="I55" s="120"/>
      <c r="J55" s="120"/>
      <c r="K55" s="120"/>
      <c r="L55" s="120"/>
      <c r="M55" s="121"/>
      <c r="N55" s="120"/>
    </row>
    <row r="56" spans="1:14" x14ac:dyDescent="0.25">
      <c r="A56" s="111" t="s">
        <v>15</v>
      </c>
      <c r="B56" s="130">
        <v>0</v>
      </c>
      <c r="C56" s="130">
        <v>0</v>
      </c>
      <c r="D56" s="130">
        <v>1</v>
      </c>
      <c r="E56" s="130">
        <v>1</v>
      </c>
      <c r="F56" s="111">
        <v>2101</v>
      </c>
      <c r="G56" s="111">
        <v>2101.1</v>
      </c>
      <c r="H56" s="120"/>
      <c r="I56" s="120"/>
      <c r="J56" s="120"/>
      <c r="K56" s="120"/>
      <c r="L56" s="120"/>
      <c r="M56" s="121"/>
      <c r="N56" s="120"/>
    </row>
    <row r="57" spans="1:14" x14ac:dyDescent="0.25">
      <c r="A57" s="110" t="s">
        <v>15</v>
      </c>
      <c r="B57" s="129">
        <v>0</v>
      </c>
      <c r="C57" s="129">
        <v>1</v>
      </c>
      <c r="D57" s="129">
        <v>1</v>
      </c>
      <c r="E57" s="129">
        <v>1</v>
      </c>
      <c r="F57" s="110">
        <v>2200</v>
      </c>
      <c r="G57" s="110">
        <v>2200.1</v>
      </c>
      <c r="H57" s="120"/>
      <c r="I57" s="120"/>
      <c r="J57" s="120"/>
      <c r="K57" s="120"/>
      <c r="L57" s="120"/>
      <c r="M57" s="121"/>
      <c r="N57" s="120"/>
    </row>
    <row r="58" spans="1:14" x14ac:dyDescent="0.25">
      <c r="A58" s="110" t="s">
        <v>15</v>
      </c>
      <c r="B58" s="129">
        <v>0</v>
      </c>
      <c r="C58" s="129">
        <v>1</v>
      </c>
      <c r="D58" s="129">
        <v>1</v>
      </c>
      <c r="E58" s="129">
        <v>1</v>
      </c>
      <c r="F58" s="110">
        <v>2200</v>
      </c>
      <c r="G58" s="110">
        <v>2200.1999999999998</v>
      </c>
      <c r="H58" s="120"/>
      <c r="I58" s="120"/>
      <c r="J58" s="120"/>
      <c r="K58" s="120"/>
      <c r="L58" s="120"/>
      <c r="M58" s="121"/>
      <c r="N58" s="120"/>
    </row>
    <row r="59" spans="1:14" x14ac:dyDescent="0.25">
      <c r="A59" s="110" t="s">
        <v>15</v>
      </c>
      <c r="B59" s="129">
        <v>0</v>
      </c>
      <c r="C59" s="129">
        <v>1</v>
      </c>
      <c r="D59" s="129">
        <v>1</v>
      </c>
      <c r="E59" s="129">
        <v>1</v>
      </c>
      <c r="F59" s="110">
        <v>2200</v>
      </c>
      <c r="G59" s="110">
        <v>2200.3000000000002</v>
      </c>
      <c r="H59" s="120"/>
      <c r="I59" s="120"/>
      <c r="J59" s="120"/>
      <c r="K59" s="120"/>
      <c r="L59" s="120"/>
      <c r="M59" s="121"/>
      <c r="N59" s="120"/>
    </row>
    <row r="60" spans="1:14" x14ac:dyDescent="0.25">
      <c r="A60" s="111" t="s">
        <v>15</v>
      </c>
      <c r="B60" s="130">
        <v>0</v>
      </c>
      <c r="C60" s="130">
        <v>0</v>
      </c>
      <c r="D60" s="130">
        <v>1</v>
      </c>
      <c r="E60" s="130">
        <v>1</v>
      </c>
      <c r="F60" s="111">
        <v>2201</v>
      </c>
      <c r="G60" s="111">
        <v>2201.1</v>
      </c>
      <c r="H60" s="120"/>
      <c r="I60" s="120"/>
      <c r="J60" s="120"/>
      <c r="K60" s="120"/>
      <c r="L60" s="120"/>
      <c r="M60" s="121"/>
      <c r="N60" s="120"/>
    </row>
    <row r="61" spans="1:14" x14ac:dyDescent="0.25">
      <c r="A61" s="111" t="s">
        <v>15</v>
      </c>
      <c r="B61" s="130">
        <v>0</v>
      </c>
      <c r="C61" s="130">
        <v>0</v>
      </c>
      <c r="D61" s="130">
        <v>1</v>
      </c>
      <c r="E61" s="130">
        <v>1</v>
      </c>
      <c r="F61" s="111">
        <v>2201</v>
      </c>
      <c r="G61" s="111">
        <v>2201.1999999999998</v>
      </c>
      <c r="H61" s="120"/>
      <c r="I61" s="120"/>
      <c r="J61" s="120"/>
      <c r="K61" s="120"/>
      <c r="L61" s="120"/>
      <c r="M61" s="121"/>
      <c r="N61" s="120"/>
    </row>
    <row r="62" spans="1:14" x14ac:dyDescent="0.25">
      <c r="A62" s="110" t="s">
        <v>15</v>
      </c>
      <c r="B62" s="129">
        <v>0</v>
      </c>
      <c r="C62" s="129">
        <v>0</v>
      </c>
      <c r="D62" s="129">
        <v>1</v>
      </c>
      <c r="E62" s="129">
        <v>1</v>
      </c>
      <c r="F62" s="110">
        <v>2202</v>
      </c>
      <c r="G62" s="110">
        <v>2202.1</v>
      </c>
      <c r="H62" s="120"/>
      <c r="I62" s="120"/>
      <c r="J62" s="120"/>
      <c r="K62" s="120"/>
      <c r="L62" s="120"/>
      <c r="M62" s="121"/>
      <c r="N62" s="120"/>
    </row>
    <row r="63" spans="1:14" x14ac:dyDescent="0.25">
      <c r="A63" s="111" t="s">
        <v>15</v>
      </c>
      <c r="B63" s="130">
        <v>0</v>
      </c>
      <c r="C63" s="130">
        <v>0</v>
      </c>
      <c r="D63" s="130">
        <v>1</v>
      </c>
      <c r="E63" s="130">
        <v>1</v>
      </c>
      <c r="F63" s="111">
        <v>2203</v>
      </c>
      <c r="G63" s="111">
        <v>2203.1</v>
      </c>
      <c r="H63" s="120"/>
      <c r="I63" s="120"/>
      <c r="J63" s="120"/>
      <c r="K63" s="120"/>
      <c r="L63" s="120"/>
      <c r="M63" s="121"/>
      <c r="N63" s="120"/>
    </row>
    <row r="64" spans="1:14" x14ac:dyDescent="0.25">
      <c r="A64" s="111" t="s">
        <v>15</v>
      </c>
      <c r="B64" s="130">
        <v>0</v>
      </c>
      <c r="C64" s="130">
        <v>0</v>
      </c>
      <c r="D64" s="130">
        <v>1</v>
      </c>
      <c r="E64" s="130">
        <v>1</v>
      </c>
      <c r="F64" s="111">
        <v>2203</v>
      </c>
      <c r="G64" s="111">
        <v>2203.1999999999998</v>
      </c>
      <c r="H64" s="120"/>
      <c r="I64" s="120"/>
      <c r="J64" s="120"/>
      <c r="K64" s="120"/>
      <c r="L64" s="120"/>
      <c r="M64" s="121"/>
      <c r="N64" s="120"/>
    </row>
    <row r="65" spans="1:14" x14ac:dyDescent="0.25">
      <c r="A65" s="110" t="s">
        <v>15</v>
      </c>
      <c r="B65" s="129">
        <v>0</v>
      </c>
      <c r="C65" s="129">
        <v>1</v>
      </c>
      <c r="D65" s="129">
        <v>1</v>
      </c>
      <c r="E65" s="129">
        <v>1</v>
      </c>
      <c r="F65" s="110">
        <v>2204</v>
      </c>
      <c r="G65" s="110">
        <v>2204.1</v>
      </c>
      <c r="H65" s="120"/>
      <c r="I65" s="120"/>
      <c r="J65" s="120"/>
      <c r="K65" s="120"/>
      <c r="L65" s="120"/>
      <c r="M65" s="121"/>
      <c r="N65" s="120"/>
    </row>
    <row r="66" spans="1:14" x14ac:dyDescent="0.25">
      <c r="A66" s="111" t="s">
        <v>15</v>
      </c>
      <c r="B66" s="130">
        <v>0</v>
      </c>
      <c r="C66" s="130">
        <v>1</v>
      </c>
      <c r="D66" s="130">
        <v>1</v>
      </c>
      <c r="E66" s="130">
        <v>1</v>
      </c>
      <c r="F66" s="111">
        <v>2205</v>
      </c>
      <c r="G66" s="111">
        <v>2205.1</v>
      </c>
      <c r="H66" s="120"/>
      <c r="I66" s="120"/>
      <c r="J66" s="120"/>
      <c r="K66" s="120"/>
      <c r="L66" s="120"/>
      <c r="M66" s="121"/>
      <c r="N66" s="120"/>
    </row>
    <row r="67" spans="1:14" x14ac:dyDescent="0.25">
      <c r="A67" s="110" t="s">
        <v>15</v>
      </c>
      <c r="B67" s="129">
        <v>0</v>
      </c>
      <c r="C67" s="129">
        <v>1</v>
      </c>
      <c r="D67" s="129">
        <v>1</v>
      </c>
      <c r="E67" s="129">
        <v>1</v>
      </c>
      <c r="F67" s="110">
        <v>2206</v>
      </c>
      <c r="G67" s="110">
        <v>2206.1</v>
      </c>
      <c r="H67" s="120"/>
      <c r="I67" s="120"/>
      <c r="J67" s="120"/>
      <c r="K67" s="120"/>
      <c r="L67" s="120"/>
      <c r="M67" s="121"/>
      <c r="N67" s="120"/>
    </row>
    <row r="68" spans="1:14" x14ac:dyDescent="0.25">
      <c r="A68" s="111" t="s">
        <v>15</v>
      </c>
      <c r="B68" s="130">
        <v>0</v>
      </c>
      <c r="C68" s="130">
        <v>1</v>
      </c>
      <c r="D68" s="130">
        <v>1</v>
      </c>
      <c r="E68" s="130">
        <v>1</v>
      </c>
      <c r="F68" s="111">
        <v>2207</v>
      </c>
      <c r="G68" s="111">
        <v>2207.1</v>
      </c>
      <c r="H68" s="120"/>
      <c r="I68" s="120"/>
      <c r="J68" s="120"/>
      <c r="K68" s="120"/>
      <c r="L68" s="120"/>
      <c r="M68" s="121"/>
      <c r="N68" s="120"/>
    </row>
    <row r="69" spans="1:14" x14ac:dyDescent="0.25">
      <c r="A69" s="111" t="s">
        <v>15</v>
      </c>
      <c r="B69" s="130">
        <v>0</v>
      </c>
      <c r="C69" s="130">
        <v>1</v>
      </c>
      <c r="D69" s="130">
        <v>1</v>
      </c>
      <c r="E69" s="130">
        <v>1</v>
      </c>
      <c r="F69" s="111">
        <v>2207</v>
      </c>
      <c r="G69" s="111">
        <v>2207.1999999999998</v>
      </c>
      <c r="H69" s="120"/>
      <c r="I69" s="120"/>
      <c r="J69" s="120"/>
      <c r="K69" s="120"/>
      <c r="L69" s="120"/>
      <c r="M69" s="121"/>
      <c r="N69" s="120"/>
    </row>
    <row r="70" spans="1:14" x14ac:dyDescent="0.25">
      <c r="A70" s="110" t="s">
        <v>15</v>
      </c>
      <c r="B70" s="129">
        <v>0</v>
      </c>
      <c r="C70" s="129">
        <v>0</v>
      </c>
      <c r="D70" s="129">
        <v>1</v>
      </c>
      <c r="E70" s="129">
        <v>1</v>
      </c>
      <c r="F70" s="110">
        <v>2208</v>
      </c>
      <c r="G70" s="110">
        <v>2208.1</v>
      </c>
      <c r="H70" s="120"/>
      <c r="I70" s="120"/>
      <c r="J70" s="120"/>
      <c r="K70" s="120"/>
      <c r="L70" s="120"/>
      <c r="M70" s="121"/>
      <c r="N70" s="120"/>
    </row>
    <row r="71" spans="1:14" x14ac:dyDescent="0.25">
      <c r="A71" s="110" t="s">
        <v>15</v>
      </c>
      <c r="B71" s="129">
        <v>0</v>
      </c>
      <c r="C71" s="129">
        <v>0</v>
      </c>
      <c r="D71" s="129">
        <v>1</v>
      </c>
      <c r="E71" s="129">
        <v>1</v>
      </c>
      <c r="F71" s="110">
        <v>2208</v>
      </c>
      <c r="G71" s="110">
        <v>2208.1999999999998</v>
      </c>
      <c r="H71" s="120"/>
      <c r="I71" s="120"/>
      <c r="J71" s="120"/>
      <c r="K71" s="120"/>
      <c r="L71" s="120"/>
      <c r="M71" s="121"/>
      <c r="N71" s="120"/>
    </row>
    <row r="72" spans="1:14" x14ac:dyDescent="0.25">
      <c r="A72" s="110" t="s">
        <v>15</v>
      </c>
      <c r="B72" s="129">
        <v>0</v>
      </c>
      <c r="C72" s="129">
        <v>0</v>
      </c>
      <c r="D72" s="129">
        <v>1</v>
      </c>
      <c r="E72" s="129">
        <v>1</v>
      </c>
      <c r="F72" s="110">
        <v>2208</v>
      </c>
      <c r="G72" s="110">
        <v>2208.3000000000002</v>
      </c>
      <c r="H72" s="120"/>
      <c r="I72" s="120"/>
      <c r="J72" s="120"/>
      <c r="K72" s="120"/>
      <c r="L72" s="120"/>
      <c r="M72" s="121"/>
      <c r="N72" s="120"/>
    </row>
    <row r="73" spans="1:14" x14ac:dyDescent="0.25">
      <c r="A73" s="110" t="s">
        <v>15</v>
      </c>
      <c r="B73" s="129">
        <v>0</v>
      </c>
      <c r="C73" s="129">
        <v>0</v>
      </c>
      <c r="D73" s="129">
        <v>1</v>
      </c>
      <c r="E73" s="129">
        <v>1</v>
      </c>
      <c r="F73" s="110">
        <v>2208</v>
      </c>
      <c r="G73" s="110">
        <v>2208.4</v>
      </c>
      <c r="H73" s="120"/>
      <c r="I73" s="120"/>
      <c r="J73" s="120"/>
      <c r="K73" s="120"/>
      <c r="L73" s="120"/>
      <c r="M73" s="121"/>
      <c r="N73" s="120"/>
    </row>
    <row r="74" spans="1:14" x14ac:dyDescent="0.25">
      <c r="A74" s="111" t="s">
        <v>15</v>
      </c>
      <c r="B74" s="130">
        <v>0</v>
      </c>
      <c r="C74" s="130">
        <v>0</v>
      </c>
      <c r="D74" s="130">
        <v>0</v>
      </c>
      <c r="E74" s="130">
        <v>1</v>
      </c>
      <c r="F74" s="111">
        <v>2209</v>
      </c>
      <c r="G74" s="111">
        <v>2209.1</v>
      </c>
      <c r="H74" s="120"/>
      <c r="I74" s="120"/>
      <c r="J74" s="120"/>
      <c r="K74" s="120"/>
      <c r="L74" s="120"/>
      <c r="M74" s="121"/>
      <c r="N74" s="120"/>
    </row>
    <row r="75" spans="1:14" x14ac:dyDescent="0.25">
      <c r="A75" s="110" t="s">
        <v>15</v>
      </c>
      <c r="B75" s="129">
        <v>0</v>
      </c>
      <c r="C75" s="129">
        <v>1</v>
      </c>
      <c r="D75" s="129">
        <v>1</v>
      </c>
      <c r="E75" s="129">
        <v>1</v>
      </c>
      <c r="F75" s="110">
        <v>2210</v>
      </c>
      <c r="G75" s="110">
        <v>2210.1</v>
      </c>
      <c r="H75" s="120"/>
      <c r="I75" s="120"/>
      <c r="J75" s="120"/>
      <c r="K75" s="120"/>
      <c r="L75" s="120"/>
      <c r="M75" s="121"/>
      <c r="N75" s="120"/>
    </row>
    <row r="76" spans="1:14" x14ac:dyDescent="0.25">
      <c r="A76" s="110" t="s">
        <v>15</v>
      </c>
      <c r="B76" s="129">
        <v>0</v>
      </c>
      <c r="C76" s="129">
        <v>1</v>
      </c>
      <c r="D76" s="129">
        <v>1</v>
      </c>
      <c r="E76" s="129">
        <v>1</v>
      </c>
      <c r="F76" s="110">
        <v>2210</v>
      </c>
      <c r="G76" s="110">
        <v>2210.1999999999998</v>
      </c>
      <c r="H76" s="120"/>
      <c r="I76" s="120"/>
      <c r="J76" s="120"/>
      <c r="K76" s="120"/>
      <c r="L76" s="120"/>
      <c r="M76" s="121"/>
      <c r="N76" s="120"/>
    </row>
    <row r="77" spans="1:14" x14ac:dyDescent="0.25">
      <c r="A77" s="111" t="s">
        <v>15</v>
      </c>
      <c r="B77" s="130">
        <v>0</v>
      </c>
      <c r="C77" s="130">
        <v>1</v>
      </c>
      <c r="D77" s="130">
        <v>1</v>
      </c>
      <c r="E77" s="130">
        <v>1</v>
      </c>
      <c r="F77" s="111">
        <v>2211</v>
      </c>
      <c r="G77" s="111">
        <v>2211.1</v>
      </c>
      <c r="H77" s="120"/>
      <c r="I77" s="120"/>
      <c r="J77" s="120"/>
      <c r="K77" s="120"/>
      <c r="L77" s="120"/>
      <c r="M77" s="121"/>
      <c r="N77" s="120"/>
    </row>
    <row r="78" spans="1:14" x14ac:dyDescent="0.25">
      <c r="A78" s="111" t="s">
        <v>15</v>
      </c>
      <c r="B78" s="130">
        <v>0</v>
      </c>
      <c r="C78" s="130">
        <v>1</v>
      </c>
      <c r="D78" s="130">
        <v>1</v>
      </c>
      <c r="E78" s="130">
        <v>1</v>
      </c>
      <c r="F78" s="111">
        <v>2211</v>
      </c>
      <c r="G78" s="111">
        <v>2211.1999999999998</v>
      </c>
      <c r="H78" s="120"/>
      <c r="I78" s="120"/>
      <c r="J78" s="120"/>
      <c r="K78" s="120"/>
      <c r="L78" s="120"/>
      <c r="M78" s="121"/>
      <c r="N78" s="120"/>
    </row>
    <row r="79" spans="1:14" x14ac:dyDescent="0.25">
      <c r="A79" s="110" t="s">
        <v>15</v>
      </c>
      <c r="B79" s="129">
        <v>0</v>
      </c>
      <c r="C79" s="129">
        <v>0</v>
      </c>
      <c r="D79" s="129">
        <v>1</v>
      </c>
      <c r="E79" s="129">
        <v>1</v>
      </c>
      <c r="F79" s="110">
        <v>2212</v>
      </c>
      <c r="G79" s="110">
        <v>2212.1</v>
      </c>
      <c r="H79" s="120"/>
      <c r="I79" s="120"/>
      <c r="J79" s="120"/>
      <c r="K79" s="120"/>
      <c r="L79" s="120"/>
      <c r="M79" s="121"/>
      <c r="N79" s="120"/>
    </row>
    <row r="80" spans="1:14" x14ac:dyDescent="0.25">
      <c r="A80" s="111" t="s">
        <v>15</v>
      </c>
      <c r="B80" s="130">
        <v>0</v>
      </c>
      <c r="C80" s="130">
        <v>1</v>
      </c>
      <c r="D80" s="130">
        <v>1</v>
      </c>
      <c r="E80" s="130">
        <v>1</v>
      </c>
      <c r="F80" s="111">
        <v>2213</v>
      </c>
      <c r="G80" s="111">
        <v>2213.1</v>
      </c>
      <c r="H80" s="120"/>
      <c r="I80" s="120"/>
      <c r="J80" s="120"/>
      <c r="K80" s="120"/>
      <c r="L80" s="120"/>
      <c r="M80" s="121"/>
      <c r="N80" s="120"/>
    </row>
    <row r="81" spans="1:14" x14ac:dyDescent="0.25">
      <c r="A81" s="111" t="s">
        <v>15</v>
      </c>
      <c r="B81" s="130">
        <v>0</v>
      </c>
      <c r="C81" s="130">
        <v>1</v>
      </c>
      <c r="D81" s="130">
        <v>1</v>
      </c>
      <c r="E81" s="130">
        <v>1</v>
      </c>
      <c r="F81" s="111">
        <v>2213</v>
      </c>
      <c r="G81" s="111">
        <v>2213.1999999999998</v>
      </c>
      <c r="H81" s="120"/>
      <c r="I81" s="120"/>
      <c r="J81" s="120"/>
      <c r="K81" s="120"/>
      <c r="L81" s="120"/>
      <c r="M81" s="121"/>
      <c r="N81" s="120"/>
    </row>
    <row r="82" spans="1:14" x14ac:dyDescent="0.25">
      <c r="A82" s="110" t="s">
        <v>15</v>
      </c>
      <c r="B82" s="129">
        <v>0</v>
      </c>
      <c r="C82" s="129">
        <v>1</v>
      </c>
      <c r="D82" s="129">
        <v>1</v>
      </c>
      <c r="E82" s="129">
        <v>1</v>
      </c>
      <c r="F82" s="110">
        <v>2214</v>
      </c>
      <c r="G82" s="110">
        <v>2214.1</v>
      </c>
      <c r="H82" s="120"/>
      <c r="I82" s="120"/>
      <c r="J82" s="120"/>
      <c r="K82" s="120"/>
      <c r="L82" s="120"/>
      <c r="M82" s="121"/>
      <c r="N82" s="120"/>
    </row>
    <row r="83" spans="1:14" x14ac:dyDescent="0.25">
      <c r="A83" s="110" t="s">
        <v>15</v>
      </c>
      <c r="B83" s="129">
        <v>0</v>
      </c>
      <c r="C83" s="129">
        <v>1</v>
      </c>
      <c r="D83" s="129">
        <v>1</v>
      </c>
      <c r="E83" s="129">
        <v>1</v>
      </c>
      <c r="F83" s="110">
        <v>2214</v>
      </c>
      <c r="G83" s="110">
        <v>2214.1999999999998</v>
      </c>
      <c r="H83" s="120"/>
      <c r="I83" s="120"/>
      <c r="J83" s="120"/>
      <c r="K83" s="120"/>
      <c r="L83" s="120"/>
      <c r="M83" s="121"/>
      <c r="N83" s="120"/>
    </row>
    <row r="84" spans="1:14" x14ac:dyDescent="0.25">
      <c r="A84" s="110" t="s">
        <v>15</v>
      </c>
      <c r="B84" s="129">
        <v>0</v>
      </c>
      <c r="C84" s="129">
        <v>1</v>
      </c>
      <c r="D84" s="129">
        <v>1</v>
      </c>
      <c r="E84" s="129">
        <v>1</v>
      </c>
      <c r="F84" s="110">
        <v>2214</v>
      </c>
      <c r="G84" s="110">
        <v>2214.3000000000002</v>
      </c>
      <c r="H84" s="120"/>
      <c r="I84" s="120"/>
      <c r="J84" s="120"/>
      <c r="K84" s="120"/>
      <c r="L84" s="120"/>
      <c r="M84" s="121"/>
      <c r="N84" s="120"/>
    </row>
    <row r="85" spans="1:14" x14ac:dyDescent="0.25">
      <c r="A85" s="110" t="s">
        <v>15</v>
      </c>
      <c r="B85" s="129">
        <v>0</v>
      </c>
      <c r="C85" s="129">
        <v>1</v>
      </c>
      <c r="D85" s="129">
        <v>1</v>
      </c>
      <c r="E85" s="129">
        <v>1</v>
      </c>
      <c r="F85" s="110">
        <v>2214</v>
      </c>
      <c r="G85" s="110">
        <v>2214.4</v>
      </c>
      <c r="H85" s="120"/>
      <c r="I85" s="120"/>
      <c r="J85" s="120"/>
      <c r="K85" s="120"/>
      <c r="L85" s="120"/>
      <c r="M85" s="121"/>
      <c r="N85" s="120"/>
    </row>
    <row r="86" spans="1:14" x14ac:dyDescent="0.25">
      <c r="A86" s="110" t="s">
        <v>15</v>
      </c>
      <c r="B86" s="129">
        <v>0</v>
      </c>
      <c r="C86" s="129">
        <v>1</v>
      </c>
      <c r="D86" s="129">
        <v>1</v>
      </c>
      <c r="E86" s="129">
        <v>1</v>
      </c>
      <c r="F86" s="110">
        <v>2214</v>
      </c>
      <c r="G86" s="110">
        <v>2214.5</v>
      </c>
      <c r="H86" s="120"/>
      <c r="I86" s="120"/>
      <c r="J86" s="120"/>
      <c r="K86" s="120"/>
      <c r="L86" s="120"/>
      <c r="M86" s="121"/>
      <c r="N86" s="120"/>
    </row>
    <row r="87" spans="1:14" x14ac:dyDescent="0.25">
      <c r="A87" s="110" t="s">
        <v>15</v>
      </c>
      <c r="B87" s="129">
        <v>0</v>
      </c>
      <c r="C87" s="129">
        <v>1</v>
      </c>
      <c r="D87" s="129">
        <v>1</v>
      </c>
      <c r="E87" s="129">
        <v>1</v>
      </c>
      <c r="F87" s="110">
        <v>2214</v>
      </c>
      <c r="G87" s="110">
        <v>2214.6</v>
      </c>
      <c r="H87" s="120"/>
      <c r="I87" s="120"/>
      <c r="J87" s="120"/>
      <c r="K87" s="120"/>
      <c r="L87" s="120"/>
      <c r="M87" s="121"/>
      <c r="N87" s="120"/>
    </row>
    <row r="88" spans="1:14" x14ac:dyDescent="0.25">
      <c r="A88" s="110" t="s">
        <v>15</v>
      </c>
      <c r="B88" s="129">
        <v>0</v>
      </c>
      <c r="C88" s="129">
        <v>1</v>
      </c>
      <c r="D88" s="129">
        <v>1</v>
      </c>
      <c r="E88" s="129">
        <v>1</v>
      </c>
      <c r="F88" s="110">
        <v>2214</v>
      </c>
      <c r="G88" s="110">
        <v>2214.6999999999998</v>
      </c>
      <c r="H88" s="120"/>
      <c r="I88" s="120"/>
      <c r="J88" s="120"/>
      <c r="K88" s="120"/>
      <c r="L88" s="120"/>
      <c r="M88" s="121"/>
      <c r="N88" s="120"/>
    </row>
    <row r="89" spans="1:14" x14ac:dyDescent="0.25">
      <c r="A89" s="111" t="s">
        <v>15</v>
      </c>
      <c r="B89" s="130">
        <v>0</v>
      </c>
      <c r="C89" s="130">
        <v>1</v>
      </c>
      <c r="D89" s="130">
        <v>1</v>
      </c>
      <c r="E89" s="130">
        <v>1</v>
      </c>
      <c r="F89" s="111">
        <v>2215</v>
      </c>
      <c r="G89" s="111">
        <v>2215.1</v>
      </c>
      <c r="H89" s="120"/>
      <c r="I89" s="120"/>
      <c r="J89" s="120"/>
      <c r="K89" s="120"/>
      <c r="L89" s="120"/>
      <c r="M89" s="121"/>
      <c r="N89" s="120"/>
    </row>
    <row r="90" spans="1:14" x14ac:dyDescent="0.25">
      <c r="A90" s="110" t="s">
        <v>15</v>
      </c>
      <c r="B90" s="129">
        <v>0</v>
      </c>
      <c r="C90" s="129">
        <v>0</v>
      </c>
      <c r="D90" s="129">
        <v>1</v>
      </c>
      <c r="E90" s="129">
        <v>1</v>
      </c>
      <c r="F90" s="110">
        <v>2216</v>
      </c>
      <c r="G90" s="110">
        <v>2216.1</v>
      </c>
      <c r="H90" s="120"/>
      <c r="I90" s="120"/>
      <c r="J90" s="120"/>
      <c r="K90" s="120"/>
      <c r="L90" s="120"/>
      <c r="M90" s="121"/>
      <c r="N90" s="120"/>
    </row>
    <row r="91" spans="1:14" x14ac:dyDescent="0.25">
      <c r="A91" s="110" t="s">
        <v>15</v>
      </c>
      <c r="B91" s="129">
        <v>0</v>
      </c>
      <c r="C91" s="129">
        <v>0</v>
      </c>
      <c r="D91" s="129">
        <v>1</v>
      </c>
      <c r="E91" s="129">
        <v>1</v>
      </c>
      <c r="F91" s="110">
        <v>2216</v>
      </c>
      <c r="G91" s="110">
        <v>2216.1999999999998</v>
      </c>
      <c r="H91" s="120"/>
      <c r="I91" s="120"/>
      <c r="J91" s="120"/>
      <c r="K91" s="120"/>
      <c r="L91" s="120"/>
      <c r="M91" s="121"/>
      <c r="N91" s="120"/>
    </row>
    <row r="92" spans="1:14" x14ac:dyDescent="0.25">
      <c r="A92" s="111" t="s">
        <v>15</v>
      </c>
      <c r="B92" s="130">
        <v>0</v>
      </c>
      <c r="C92" s="130">
        <v>1</v>
      </c>
      <c r="D92" s="130">
        <v>1</v>
      </c>
      <c r="E92" s="130">
        <v>1</v>
      </c>
      <c r="F92" s="111">
        <v>2217</v>
      </c>
      <c r="G92" s="111">
        <v>2217.1</v>
      </c>
      <c r="H92" s="120"/>
      <c r="I92" s="120"/>
      <c r="J92" s="120"/>
      <c r="K92" s="120"/>
      <c r="L92" s="120"/>
      <c r="M92" s="121"/>
      <c r="N92" s="120"/>
    </row>
    <row r="93" spans="1:14" x14ac:dyDescent="0.25">
      <c r="A93" s="111" t="s">
        <v>15</v>
      </c>
      <c r="B93" s="130">
        <v>0</v>
      </c>
      <c r="C93" s="130">
        <v>1</v>
      </c>
      <c r="D93" s="130">
        <v>1</v>
      </c>
      <c r="E93" s="130">
        <v>1</v>
      </c>
      <c r="F93" s="111">
        <v>2217</v>
      </c>
      <c r="G93" s="111">
        <v>2217.1999999999998</v>
      </c>
      <c r="H93" s="120"/>
      <c r="I93" s="120"/>
      <c r="J93" s="120"/>
      <c r="K93" s="120"/>
      <c r="L93" s="120"/>
      <c r="M93" s="121"/>
      <c r="N93" s="120"/>
    </row>
    <row r="94" spans="1:14" x14ac:dyDescent="0.25">
      <c r="A94" s="110" t="s">
        <v>15</v>
      </c>
      <c r="B94" s="129">
        <v>0</v>
      </c>
      <c r="C94" s="129">
        <v>1</v>
      </c>
      <c r="D94" s="129">
        <v>1</v>
      </c>
      <c r="E94" s="129">
        <v>1</v>
      </c>
      <c r="F94" s="110">
        <v>2218</v>
      </c>
      <c r="G94" s="110">
        <v>2218.1</v>
      </c>
      <c r="H94" s="120"/>
      <c r="I94" s="120"/>
      <c r="J94" s="120"/>
      <c r="K94" s="120"/>
      <c r="L94" s="120"/>
      <c r="M94" s="121"/>
      <c r="N94" s="120"/>
    </row>
    <row r="95" spans="1:14" x14ac:dyDescent="0.25">
      <c r="A95" s="111" t="s">
        <v>15</v>
      </c>
      <c r="B95" s="130">
        <v>0</v>
      </c>
      <c r="C95" s="130">
        <v>1</v>
      </c>
      <c r="D95" s="130">
        <v>0</v>
      </c>
      <c r="E95" s="130">
        <v>0</v>
      </c>
      <c r="F95" s="111">
        <v>2300</v>
      </c>
      <c r="G95" s="111">
        <v>2300.1</v>
      </c>
      <c r="H95" s="120"/>
      <c r="I95" s="120"/>
      <c r="J95" s="120"/>
      <c r="K95" s="120"/>
      <c r="L95" s="120"/>
      <c r="M95" s="121"/>
      <c r="N95" s="120"/>
    </row>
    <row r="96" spans="1:14" x14ac:dyDescent="0.25">
      <c r="A96" s="111" t="s">
        <v>15</v>
      </c>
      <c r="B96" s="130">
        <v>0</v>
      </c>
      <c r="C96" s="130">
        <v>1</v>
      </c>
      <c r="D96" s="130">
        <v>0</v>
      </c>
      <c r="E96" s="130">
        <v>0</v>
      </c>
      <c r="F96" s="111">
        <v>2300</v>
      </c>
      <c r="G96" s="111">
        <v>2300.1999999999998</v>
      </c>
      <c r="H96" s="120"/>
      <c r="I96" s="120"/>
      <c r="J96" s="120"/>
      <c r="K96" s="120"/>
      <c r="L96" s="120"/>
      <c r="M96" s="121"/>
      <c r="N96" s="120"/>
    </row>
    <row r="97" spans="1:14" x14ac:dyDescent="0.25">
      <c r="A97" s="111" t="s">
        <v>15</v>
      </c>
      <c r="B97" s="130">
        <v>0</v>
      </c>
      <c r="C97" s="130">
        <v>1</v>
      </c>
      <c r="D97" s="130">
        <v>0</v>
      </c>
      <c r="E97" s="130">
        <v>0</v>
      </c>
      <c r="F97" s="111">
        <v>2300</v>
      </c>
      <c r="G97" s="111">
        <v>2300.3000000000002</v>
      </c>
      <c r="H97" s="120"/>
      <c r="I97" s="120"/>
      <c r="J97" s="120"/>
      <c r="K97" s="120"/>
      <c r="L97" s="120"/>
      <c r="M97" s="121"/>
      <c r="N97" s="120"/>
    </row>
    <row r="98" spans="1:14" x14ac:dyDescent="0.25">
      <c r="A98" s="110" t="s">
        <v>15</v>
      </c>
      <c r="B98" s="129">
        <v>0</v>
      </c>
      <c r="C98" s="129">
        <v>0</v>
      </c>
      <c r="D98" s="129">
        <v>1</v>
      </c>
      <c r="E98" s="129">
        <v>1</v>
      </c>
      <c r="F98" s="110">
        <v>2301</v>
      </c>
      <c r="G98" s="110">
        <v>2301.1</v>
      </c>
      <c r="H98" s="120"/>
      <c r="I98" s="120"/>
      <c r="J98" s="120"/>
      <c r="K98" s="120"/>
      <c r="L98" s="120"/>
      <c r="M98" s="121"/>
      <c r="N98" s="120"/>
    </row>
    <row r="99" spans="1:14" x14ac:dyDescent="0.25">
      <c r="A99" s="110" t="s">
        <v>15</v>
      </c>
      <c r="B99" s="129">
        <v>0</v>
      </c>
      <c r="C99" s="129">
        <v>0</v>
      </c>
      <c r="D99" s="129">
        <v>1</v>
      </c>
      <c r="E99" s="129">
        <v>1</v>
      </c>
      <c r="F99" s="110">
        <v>2301</v>
      </c>
      <c r="G99" s="110">
        <v>2301.1999999999998</v>
      </c>
      <c r="H99" s="120"/>
      <c r="I99" s="120"/>
      <c r="J99" s="120"/>
      <c r="K99" s="120"/>
      <c r="L99" s="120"/>
      <c r="M99" s="121"/>
      <c r="N99" s="120"/>
    </row>
    <row r="100" spans="1:14" x14ac:dyDescent="0.25">
      <c r="A100" s="110" t="s">
        <v>15</v>
      </c>
      <c r="B100" s="129">
        <v>0</v>
      </c>
      <c r="C100" s="129">
        <v>0</v>
      </c>
      <c r="D100" s="129">
        <v>1</v>
      </c>
      <c r="E100" s="129">
        <v>1</v>
      </c>
      <c r="F100" s="110">
        <v>2301</v>
      </c>
      <c r="G100" s="110">
        <v>2301.3000000000002</v>
      </c>
      <c r="H100" s="120"/>
      <c r="I100" s="120"/>
      <c r="J100" s="120"/>
      <c r="K100" s="120"/>
      <c r="L100" s="120"/>
      <c r="M100" s="121"/>
      <c r="N100" s="120"/>
    </row>
    <row r="101" spans="1:14" x14ac:dyDescent="0.25">
      <c r="A101" s="110" t="s">
        <v>15</v>
      </c>
      <c r="B101" s="129">
        <v>0</v>
      </c>
      <c r="C101" s="129">
        <v>0</v>
      </c>
      <c r="D101" s="129">
        <v>1</v>
      </c>
      <c r="E101" s="129">
        <v>1</v>
      </c>
      <c r="F101" s="110">
        <v>2301</v>
      </c>
      <c r="G101" s="110">
        <v>2301.4</v>
      </c>
      <c r="H101" s="120"/>
      <c r="I101" s="120"/>
      <c r="J101" s="120"/>
      <c r="K101" s="120"/>
      <c r="L101" s="120"/>
      <c r="M101" s="121"/>
      <c r="N101" s="120"/>
    </row>
    <row r="102" spans="1:14" x14ac:dyDescent="0.25">
      <c r="A102" s="111" t="s">
        <v>15</v>
      </c>
      <c r="B102" s="130">
        <v>0</v>
      </c>
      <c r="C102" s="130">
        <v>0</v>
      </c>
      <c r="D102" s="130">
        <v>1</v>
      </c>
      <c r="E102" s="130">
        <v>1</v>
      </c>
      <c r="F102" s="111">
        <v>2302</v>
      </c>
      <c r="G102" s="111">
        <v>2302.1</v>
      </c>
      <c r="H102" s="120"/>
      <c r="I102" s="120"/>
      <c r="J102" s="120"/>
      <c r="K102" s="120"/>
      <c r="L102" s="120"/>
      <c r="M102" s="121"/>
      <c r="N102" s="120"/>
    </row>
    <row r="103" spans="1:14" x14ac:dyDescent="0.25">
      <c r="A103" s="111" t="s">
        <v>15</v>
      </c>
      <c r="B103" s="130">
        <v>0</v>
      </c>
      <c r="C103" s="130">
        <v>0</v>
      </c>
      <c r="D103" s="130">
        <v>1</v>
      </c>
      <c r="E103" s="130">
        <v>1</v>
      </c>
      <c r="F103" s="111">
        <v>2302</v>
      </c>
      <c r="G103" s="111">
        <v>2302.1999999999998</v>
      </c>
      <c r="H103" s="120"/>
      <c r="I103" s="120"/>
      <c r="J103" s="120"/>
      <c r="K103" s="120"/>
      <c r="L103" s="120"/>
      <c r="M103" s="121"/>
      <c r="N103" s="120"/>
    </row>
    <row r="104" spans="1:14" x14ac:dyDescent="0.25">
      <c r="A104" s="111" t="s">
        <v>15</v>
      </c>
      <c r="B104" s="130">
        <v>0</v>
      </c>
      <c r="C104" s="130">
        <v>0</v>
      </c>
      <c r="D104" s="130">
        <v>1</v>
      </c>
      <c r="E104" s="130">
        <v>1</v>
      </c>
      <c r="F104" s="111">
        <v>2302</v>
      </c>
      <c r="G104" s="111">
        <v>2302.3000000000002</v>
      </c>
      <c r="H104" s="120"/>
      <c r="I104" s="120"/>
      <c r="J104" s="120"/>
      <c r="K104" s="120"/>
      <c r="L104" s="120"/>
      <c r="M104" s="121"/>
      <c r="N104" s="120"/>
    </row>
    <row r="105" spans="1:14" x14ac:dyDescent="0.25">
      <c r="A105" s="111" t="s">
        <v>15</v>
      </c>
      <c r="B105" s="130">
        <v>0</v>
      </c>
      <c r="C105" s="130">
        <v>0</v>
      </c>
      <c r="D105" s="130">
        <v>1</v>
      </c>
      <c r="E105" s="130">
        <v>1</v>
      </c>
      <c r="F105" s="111">
        <v>2302</v>
      </c>
      <c r="G105" s="111">
        <v>2302.4</v>
      </c>
      <c r="H105" s="120"/>
      <c r="I105" s="120"/>
      <c r="J105" s="120"/>
      <c r="K105" s="120"/>
      <c r="L105" s="120"/>
      <c r="M105" s="121"/>
      <c r="N105" s="120"/>
    </row>
    <row r="106" spans="1:14" x14ac:dyDescent="0.25">
      <c r="A106" s="110" t="s">
        <v>15</v>
      </c>
      <c r="B106" s="129">
        <v>0</v>
      </c>
      <c r="C106" s="129">
        <v>1</v>
      </c>
      <c r="D106" s="129">
        <v>1</v>
      </c>
      <c r="E106" s="129">
        <v>1</v>
      </c>
      <c r="F106" s="110">
        <v>2303</v>
      </c>
      <c r="G106" s="110">
        <v>2303.1</v>
      </c>
      <c r="H106" s="120"/>
      <c r="I106" s="120"/>
      <c r="J106" s="120"/>
      <c r="K106" s="120"/>
      <c r="L106" s="120"/>
      <c r="M106" s="121"/>
      <c r="N106" s="120"/>
    </row>
    <row r="107" spans="1:14" x14ac:dyDescent="0.25">
      <c r="A107" s="111" t="s">
        <v>15</v>
      </c>
      <c r="B107" s="130">
        <v>0</v>
      </c>
      <c r="C107" s="130">
        <v>1</v>
      </c>
      <c r="D107" s="130">
        <v>1</v>
      </c>
      <c r="E107" s="130">
        <v>1</v>
      </c>
      <c r="F107" s="111">
        <v>2304</v>
      </c>
      <c r="G107" s="111">
        <v>2304.1</v>
      </c>
      <c r="H107" s="120"/>
      <c r="I107" s="120"/>
      <c r="J107" s="120"/>
      <c r="K107" s="120"/>
      <c r="L107" s="120"/>
      <c r="M107" s="121"/>
      <c r="N107" s="120"/>
    </row>
    <row r="108" spans="1:14" x14ac:dyDescent="0.25">
      <c r="A108" s="111" t="s">
        <v>15</v>
      </c>
      <c r="B108" s="130">
        <v>0</v>
      </c>
      <c r="C108" s="130">
        <v>1</v>
      </c>
      <c r="D108" s="130">
        <v>1</v>
      </c>
      <c r="E108" s="130">
        <v>1</v>
      </c>
      <c r="F108" s="111">
        <v>2304</v>
      </c>
      <c r="G108" s="111">
        <v>2304.1999999999998</v>
      </c>
      <c r="H108" s="120"/>
      <c r="I108" s="120"/>
      <c r="J108" s="120"/>
      <c r="K108" s="120"/>
      <c r="L108" s="120"/>
      <c r="M108" s="121"/>
      <c r="N108" s="120"/>
    </row>
    <row r="109" spans="1:14" x14ac:dyDescent="0.25">
      <c r="A109" s="111" t="s">
        <v>15</v>
      </c>
      <c r="B109" s="130">
        <v>0</v>
      </c>
      <c r="C109" s="130">
        <v>1</v>
      </c>
      <c r="D109" s="130">
        <v>1</v>
      </c>
      <c r="E109" s="130">
        <v>1</v>
      </c>
      <c r="F109" s="111">
        <v>2304</v>
      </c>
      <c r="G109" s="111">
        <v>2304.3000000000002</v>
      </c>
      <c r="H109" s="120"/>
      <c r="I109" s="120"/>
      <c r="J109" s="120"/>
      <c r="K109" s="120"/>
      <c r="L109" s="120"/>
      <c r="M109" s="121"/>
      <c r="N109" s="120"/>
    </row>
    <row r="110" spans="1:14" x14ac:dyDescent="0.25">
      <c r="A110" s="110" t="s">
        <v>15</v>
      </c>
      <c r="B110" s="129">
        <v>0</v>
      </c>
      <c r="C110" s="129">
        <v>1</v>
      </c>
      <c r="D110" s="129">
        <v>1</v>
      </c>
      <c r="E110" s="129">
        <v>1</v>
      </c>
      <c r="F110" s="110">
        <v>2305</v>
      </c>
      <c r="G110" s="110">
        <v>2305.1</v>
      </c>
      <c r="H110" s="120"/>
      <c r="I110" s="120"/>
      <c r="J110" s="120"/>
      <c r="K110" s="120"/>
      <c r="L110" s="120"/>
      <c r="M110" s="121"/>
      <c r="N110" s="120"/>
    </row>
    <row r="111" spans="1:14" x14ac:dyDescent="0.25">
      <c r="A111" s="110" t="s">
        <v>15</v>
      </c>
      <c r="B111" s="129">
        <v>0</v>
      </c>
      <c r="C111" s="129">
        <v>1</v>
      </c>
      <c r="D111" s="129">
        <v>1</v>
      </c>
      <c r="E111" s="129">
        <v>1</v>
      </c>
      <c r="F111" s="110">
        <v>2305</v>
      </c>
      <c r="G111" s="110">
        <v>2305.1999999999998</v>
      </c>
      <c r="H111" s="120"/>
      <c r="I111" s="120"/>
      <c r="J111" s="120"/>
      <c r="K111" s="120"/>
      <c r="L111" s="120"/>
      <c r="M111" s="121"/>
      <c r="N111" s="120"/>
    </row>
    <row r="112" spans="1:14" x14ac:dyDescent="0.25">
      <c r="A112" s="110" t="s">
        <v>15</v>
      </c>
      <c r="B112" s="129">
        <v>0</v>
      </c>
      <c r="C112" s="129">
        <v>1</v>
      </c>
      <c r="D112" s="129">
        <v>1</v>
      </c>
      <c r="E112" s="129">
        <v>1</v>
      </c>
      <c r="F112" s="110">
        <v>2305</v>
      </c>
      <c r="G112" s="110">
        <v>2305.3000000000002</v>
      </c>
      <c r="H112" s="120"/>
      <c r="I112" s="120"/>
      <c r="J112" s="120"/>
      <c r="K112" s="120"/>
      <c r="L112" s="120"/>
      <c r="M112" s="121"/>
      <c r="N112" s="120"/>
    </row>
    <row r="113" spans="1:14" x14ac:dyDescent="0.25">
      <c r="A113" s="111" t="s">
        <v>15</v>
      </c>
      <c r="B113" s="130">
        <v>0</v>
      </c>
      <c r="C113" s="130">
        <v>1</v>
      </c>
      <c r="D113" s="130">
        <v>1</v>
      </c>
      <c r="E113" s="130">
        <v>1</v>
      </c>
      <c r="F113" s="111">
        <v>2306</v>
      </c>
      <c r="G113" s="111">
        <v>2306.1</v>
      </c>
      <c r="H113" s="120"/>
      <c r="I113" s="120"/>
      <c r="J113" s="120"/>
      <c r="K113" s="120"/>
      <c r="L113" s="120"/>
      <c r="M113" s="121"/>
      <c r="N113" s="120"/>
    </row>
    <row r="114" spans="1:14" x14ac:dyDescent="0.25">
      <c r="A114" s="110" t="s">
        <v>15</v>
      </c>
      <c r="B114" s="129">
        <v>0</v>
      </c>
      <c r="C114" s="129">
        <v>1</v>
      </c>
      <c r="D114" s="129">
        <v>1</v>
      </c>
      <c r="E114" s="129">
        <v>1</v>
      </c>
      <c r="F114" s="110">
        <v>2307</v>
      </c>
      <c r="G114" s="110">
        <v>2307.1</v>
      </c>
      <c r="H114" s="120"/>
      <c r="I114" s="120"/>
      <c r="J114" s="120"/>
      <c r="K114" s="120"/>
      <c r="L114" s="120"/>
      <c r="M114" s="121"/>
      <c r="N114" s="120"/>
    </row>
    <row r="115" spans="1:14" x14ac:dyDescent="0.25">
      <c r="A115" s="111" t="s">
        <v>15</v>
      </c>
      <c r="B115" s="130">
        <v>0</v>
      </c>
      <c r="C115" s="130">
        <v>0</v>
      </c>
      <c r="D115" s="130">
        <v>1</v>
      </c>
      <c r="E115" s="130">
        <v>1</v>
      </c>
      <c r="F115" s="111">
        <v>2308</v>
      </c>
      <c r="G115" s="111">
        <v>2308.1</v>
      </c>
      <c r="H115" s="120"/>
      <c r="I115" s="120"/>
      <c r="J115" s="120"/>
      <c r="K115" s="120"/>
      <c r="L115" s="120"/>
      <c r="M115" s="121"/>
      <c r="N115" s="120"/>
    </row>
    <row r="116" spans="1:14" x14ac:dyDescent="0.25">
      <c r="A116" s="111" t="s">
        <v>15</v>
      </c>
      <c r="B116" s="130">
        <v>0</v>
      </c>
      <c r="C116" s="130">
        <v>0</v>
      </c>
      <c r="D116" s="130">
        <v>1</v>
      </c>
      <c r="E116" s="130">
        <v>1</v>
      </c>
      <c r="F116" s="111">
        <v>2308</v>
      </c>
      <c r="G116" s="111">
        <v>2308.1999999999998</v>
      </c>
      <c r="H116" s="120"/>
      <c r="I116" s="120"/>
      <c r="J116" s="120"/>
      <c r="K116" s="120"/>
      <c r="L116" s="120"/>
      <c r="M116" s="121"/>
      <c r="N116" s="120"/>
    </row>
    <row r="117" spans="1:14" x14ac:dyDescent="0.25">
      <c r="A117" s="111" t="s">
        <v>15</v>
      </c>
      <c r="B117" s="130">
        <v>0</v>
      </c>
      <c r="C117" s="130">
        <v>0</v>
      </c>
      <c r="D117" s="130">
        <v>1</v>
      </c>
      <c r="E117" s="130">
        <v>1</v>
      </c>
      <c r="F117" s="111">
        <v>2308</v>
      </c>
      <c r="G117" s="111">
        <v>2308.3000000000002</v>
      </c>
      <c r="H117" s="120"/>
      <c r="I117" s="120"/>
      <c r="J117" s="120"/>
      <c r="K117" s="120"/>
      <c r="L117" s="120"/>
      <c r="M117" s="121"/>
      <c r="N117" s="120"/>
    </row>
    <row r="118" spans="1:14" x14ac:dyDescent="0.25">
      <c r="A118" s="111" t="s">
        <v>15</v>
      </c>
      <c r="B118" s="130">
        <v>0</v>
      </c>
      <c r="C118" s="130">
        <v>0</v>
      </c>
      <c r="D118" s="130">
        <v>1</v>
      </c>
      <c r="E118" s="130">
        <v>1</v>
      </c>
      <c r="F118" s="111">
        <v>2308</v>
      </c>
      <c r="G118" s="111">
        <v>2308.4</v>
      </c>
      <c r="H118" s="120"/>
      <c r="I118" s="120"/>
      <c r="J118" s="120"/>
      <c r="K118" s="120"/>
      <c r="L118" s="120"/>
      <c r="M118" s="121"/>
      <c r="N118" s="120"/>
    </row>
    <row r="119" spans="1:14" x14ac:dyDescent="0.25">
      <c r="A119" s="111" t="s">
        <v>15</v>
      </c>
      <c r="B119" s="130">
        <v>0</v>
      </c>
      <c r="C119" s="130">
        <v>0</v>
      </c>
      <c r="D119" s="130">
        <v>1</v>
      </c>
      <c r="E119" s="130">
        <v>1</v>
      </c>
      <c r="F119" s="111">
        <v>2308</v>
      </c>
      <c r="G119" s="111">
        <v>2308.5</v>
      </c>
      <c r="H119" s="120"/>
      <c r="I119" s="120"/>
      <c r="J119" s="120"/>
      <c r="K119" s="120"/>
      <c r="L119" s="120"/>
      <c r="M119" s="121"/>
      <c r="N119" s="120"/>
    </row>
    <row r="120" spans="1:14" x14ac:dyDescent="0.25">
      <c r="A120" s="111" t="s">
        <v>15</v>
      </c>
      <c r="B120" s="130">
        <v>0</v>
      </c>
      <c r="C120" s="130">
        <v>0</v>
      </c>
      <c r="D120" s="130">
        <v>1</v>
      </c>
      <c r="E120" s="130">
        <v>1</v>
      </c>
      <c r="F120" s="111">
        <v>2308</v>
      </c>
      <c r="G120" s="111">
        <v>2308.6</v>
      </c>
      <c r="H120" s="120"/>
      <c r="I120" s="120"/>
      <c r="J120" s="120"/>
      <c r="K120" s="120"/>
      <c r="L120" s="120"/>
      <c r="M120" s="121"/>
      <c r="N120" s="120"/>
    </row>
    <row r="121" spans="1:14" x14ac:dyDescent="0.25">
      <c r="A121" s="110" t="s">
        <v>15</v>
      </c>
      <c r="B121" s="129">
        <v>0</v>
      </c>
      <c r="C121" s="129">
        <v>0</v>
      </c>
      <c r="D121" s="129">
        <v>1</v>
      </c>
      <c r="E121" s="129">
        <v>1</v>
      </c>
      <c r="F121" s="110">
        <v>2309</v>
      </c>
      <c r="G121" s="110">
        <v>2309.1</v>
      </c>
      <c r="H121" s="120"/>
      <c r="I121" s="120"/>
      <c r="J121" s="120"/>
      <c r="K121" s="120"/>
      <c r="L121" s="120"/>
      <c r="M121" s="121"/>
      <c r="N121" s="120"/>
    </row>
    <row r="122" spans="1:14" x14ac:dyDescent="0.25">
      <c r="A122" s="110" t="s">
        <v>15</v>
      </c>
      <c r="B122" s="129">
        <v>0</v>
      </c>
      <c r="C122" s="129">
        <v>0</v>
      </c>
      <c r="D122" s="129">
        <v>1</v>
      </c>
      <c r="E122" s="129">
        <v>1</v>
      </c>
      <c r="F122" s="110">
        <v>2309</v>
      </c>
      <c r="G122" s="110">
        <v>2309.1999999999998</v>
      </c>
      <c r="H122" s="120"/>
      <c r="I122" s="120"/>
      <c r="J122" s="120"/>
      <c r="K122" s="120"/>
      <c r="L122" s="120"/>
      <c r="M122" s="121"/>
      <c r="N122" s="120"/>
    </row>
    <row r="123" spans="1:14" x14ac:dyDescent="0.25">
      <c r="A123" s="111" t="s">
        <v>15</v>
      </c>
      <c r="B123" s="130">
        <v>0</v>
      </c>
      <c r="C123" s="130">
        <v>1</v>
      </c>
      <c r="D123" s="130">
        <v>1</v>
      </c>
      <c r="E123" s="130">
        <v>1</v>
      </c>
      <c r="F123" s="111">
        <v>2310</v>
      </c>
      <c r="G123" s="111">
        <v>2310.1</v>
      </c>
      <c r="H123" s="120"/>
      <c r="I123" s="120"/>
      <c r="J123" s="120"/>
      <c r="K123" s="120"/>
      <c r="L123" s="120"/>
      <c r="M123" s="121"/>
      <c r="N123" s="120"/>
    </row>
    <row r="124" spans="1:14" x14ac:dyDescent="0.25">
      <c r="A124" s="111" t="s">
        <v>15</v>
      </c>
      <c r="B124" s="130">
        <v>0</v>
      </c>
      <c r="C124" s="130">
        <v>1</v>
      </c>
      <c r="D124" s="130">
        <v>1</v>
      </c>
      <c r="E124" s="130">
        <v>1</v>
      </c>
      <c r="F124" s="111">
        <v>2310</v>
      </c>
      <c r="G124" s="111">
        <v>2310.1999999999998</v>
      </c>
      <c r="H124" s="120"/>
      <c r="I124" s="120"/>
      <c r="J124" s="120"/>
      <c r="K124" s="120"/>
      <c r="L124" s="120"/>
      <c r="M124" s="121"/>
      <c r="N124" s="120"/>
    </row>
    <row r="125" spans="1:14" x14ac:dyDescent="0.25">
      <c r="A125" s="111" t="s">
        <v>15</v>
      </c>
      <c r="B125" s="130">
        <v>0</v>
      </c>
      <c r="C125" s="130">
        <v>1</v>
      </c>
      <c r="D125" s="130">
        <v>1</v>
      </c>
      <c r="E125" s="130">
        <v>1</v>
      </c>
      <c r="F125" s="111">
        <v>2310</v>
      </c>
      <c r="G125" s="111">
        <v>2310.3000000000002</v>
      </c>
      <c r="H125" s="120"/>
      <c r="I125" s="120"/>
      <c r="J125" s="120"/>
      <c r="K125" s="120"/>
      <c r="L125" s="120"/>
      <c r="M125" s="121"/>
      <c r="N125" s="120"/>
    </row>
    <row r="126" spans="1:14" x14ac:dyDescent="0.25">
      <c r="A126" s="110" t="s">
        <v>15</v>
      </c>
      <c r="B126" s="129">
        <v>0</v>
      </c>
      <c r="C126" s="129">
        <v>1</v>
      </c>
      <c r="D126" s="129">
        <v>1</v>
      </c>
      <c r="E126" s="129">
        <v>1</v>
      </c>
      <c r="F126" s="110">
        <v>2311</v>
      </c>
      <c r="G126" s="110">
        <v>2311.1</v>
      </c>
      <c r="H126" s="120"/>
      <c r="I126" s="120"/>
      <c r="J126" s="120"/>
      <c r="K126" s="120"/>
      <c r="L126" s="120"/>
      <c r="M126" s="121"/>
      <c r="N126" s="120"/>
    </row>
    <row r="127" spans="1:14" x14ac:dyDescent="0.25">
      <c r="A127" s="111" t="s">
        <v>15</v>
      </c>
      <c r="B127" s="130">
        <v>0</v>
      </c>
      <c r="C127" s="130">
        <v>1</v>
      </c>
      <c r="D127" s="130">
        <v>1</v>
      </c>
      <c r="E127" s="130">
        <v>1</v>
      </c>
      <c r="F127" s="111">
        <v>2312</v>
      </c>
      <c r="G127" s="111">
        <v>2312.1</v>
      </c>
      <c r="H127" s="120"/>
      <c r="I127" s="120"/>
      <c r="J127" s="120"/>
      <c r="K127" s="120"/>
      <c r="L127" s="120"/>
      <c r="M127" s="121"/>
      <c r="N127" s="120"/>
    </row>
    <row r="128" spans="1:14" x14ac:dyDescent="0.25">
      <c r="A128" s="111" t="s">
        <v>15</v>
      </c>
      <c r="B128" s="130">
        <v>0</v>
      </c>
      <c r="C128" s="130">
        <v>1</v>
      </c>
      <c r="D128" s="130">
        <v>1</v>
      </c>
      <c r="E128" s="130">
        <v>1</v>
      </c>
      <c r="F128" s="111">
        <v>2312</v>
      </c>
      <c r="G128" s="111">
        <v>2312.1999999999998</v>
      </c>
      <c r="H128" s="120"/>
      <c r="I128" s="120"/>
      <c r="J128" s="120"/>
      <c r="K128" s="120"/>
      <c r="L128" s="120"/>
      <c r="M128" s="121"/>
      <c r="N128" s="120"/>
    </row>
    <row r="129" spans="1:14" x14ac:dyDescent="0.25">
      <c r="A129" s="111" t="s">
        <v>15</v>
      </c>
      <c r="B129" s="130">
        <v>0</v>
      </c>
      <c r="C129" s="130">
        <v>1</v>
      </c>
      <c r="D129" s="130">
        <v>1</v>
      </c>
      <c r="E129" s="130">
        <v>1</v>
      </c>
      <c r="F129" s="111">
        <v>2312</v>
      </c>
      <c r="G129" s="111">
        <v>2312.3000000000002</v>
      </c>
      <c r="H129" s="120"/>
      <c r="I129" s="120"/>
      <c r="J129" s="120"/>
      <c r="K129" s="120"/>
      <c r="L129" s="120"/>
      <c r="M129" s="121"/>
      <c r="N129" s="120"/>
    </row>
    <row r="130" spans="1:14" x14ac:dyDescent="0.25">
      <c r="A130" s="111" t="s">
        <v>15</v>
      </c>
      <c r="B130" s="130">
        <v>0</v>
      </c>
      <c r="C130" s="130">
        <v>1</v>
      </c>
      <c r="D130" s="130">
        <v>1</v>
      </c>
      <c r="E130" s="130">
        <v>1</v>
      </c>
      <c r="F130" s="111">
        <v>2312</v>
      </c>
      <c r="G130" s="111">
        <v>2312.4</v>
      </c>
      <c r="H130" s="120"/>
      <c r="I130" s="120"/>
      <c r="J130" s="120"/>
      <c r="K130" s="120"/>
      <c r="L130" s="120"/>
      <c r="M130" s="121"/>
      <c r="N130" s="120"/>
    </row>
    <row r="131" spans="1:14" x14ac:dyDescent="0.25">
      <c r="A131" s="111" t="s">
        <v>15</v>
      </c>
      <c r="B131" s="130">
        <v>0</v>
      </c>
      <c r="C131" s="130">
        <v>1</v>
      </c>
      <c r="D131" s="130">
        <v>1</v>
      </c>
      <c r="E131" s="130">
        <v>1</v>
      </c>
      <c r="F131" s="111">
        <v>2312</v>
      </c>
      <c r="G131" s="111">
        <v>2312.5</v>
      </c>
      <c r="H131" s="120"/>
      <c r="I131" s="120"/>
      <c r="J131" s="120"/>
      <c r="K131" s="120"/>
      <c r="L131" s="120"/>
      <c r="M131" s="121"/>
      <c r="N131" s="120"/>
    </row>
    <row r="132" spans="1:14" x14ac:dyDescent="0.25">
      <c r="A132" s="111" t="s">
        <v>15</v>
      </c>
      <c r="B132" s="130">
        <v>0</v>
      </c>
      <c r="C132" s="130">
        <v>1</v>
      </c>
      <c r="D132" s="130">
        <v>1</v>
      </c>
      <c r="E132" s="130">
        <v>1</v>
      </c>
      <c r="F132" s="111">
        <v>2312</v>
      </c>
      <c r="G132" s="111">
        <v>2312.6</v>
      </c>
      <c r="H132" s="120"/>
      <c r="I132" s="120"/>
      <c r="J132" s="120"/>
      <c r="K132" s="120"/>
      <c r="L132" s="120"/>
      <c r="M132" s="121"/>
      <c r="N132" s="120"/>
    </row>
    <row r="133" spans="1:14" x14ac:dyDescent="0.25">
      <c r="A133" s="110" t="s">
        <v>15</v>
      </c>
      <c r="B133" s="129">
        <v>0</v>
      </c>
      <c r="C133" s="129">
        <v>0</v>
      </c>
      <c r="D133" s="129">
        <v>1</v>
      </c>
      <c r="E133" s="129">
        <v>1</v>
      </c>
      <c r="F133" s="110">
        <v>2313</v>
      </c>
      <c r="G133" s="110">
        <v>2313.1</v>
      </c>
      <c r="H133" s="120"/>
      <c r="I133" s="120"/>
      <c r="J133" s="120"/>
      <c r="K133" s="120"/>
      <c r="L133" s="120"/>
      <c r="M133" s="121"/>
      <c r="N133" s="120"/>
    </row>
    <row r="134" spans="1:14" x14ac:dyDescent="0.25">
      <c r="A134" s="110" t="s">
        <v>15</v>
      </c>
      <c r="B134" s="129">
        <v>0</v>
      </c>
      <c r="C134" s="129">
        <v>0</v>
      </c>
      <c r="D134" s="129">
        <v>1</v>
      </c>
      <c r="E134" s="129">
        <v>1</v>
      </c>
      <c r="F134" s="110">
        <v>2313</v>
      </c>
      <c r="G134" s="110">
        <v>2313.1999999999998</v>
      </c>
      <c r="H134" s="120"/>
      <c r="I134" s="120"/>
      <c r="J134" s="120"/>
      <c r="K134" s="120"/>
      <c r="L134" s="120"/>
      <c r="M134" s="121"/>
      <c r="N134" s="120"/>
    </row>
    <row r="135" spans="1:14" x14ac:dyDescent="0.25">
      <c r="A135" s="110" t="s">
        <v>15</v>
      </c>
      <c r="B135" s="129">
        <v>0</v>
      </c>
      <c r="C135" s="129">
        <v>0</v>
      </c>
      <c r="D135" s="129">
        <v>1</v>
      </c>
      <c r="E135" s="129">
        <v>1</v>
      </c>
      <c r="F135" s="110">
        <v>2313</v>
      </c>
      <c r="G135" s="110">
        <v>2313.3000000000002</v>
      </c>
      <c r="H135" s="120"/>
      <c r="I135" s="120"/>
      <c r="J135" s="120"/>
      <c r="K135" s="120"/>
      <c r="L135" s="120"/>
      <c r="M135" s="121"/>
      <c r="N135" s="120"/>
    </row>
    <row r="136" spans="1:14" x14ac:dyDescent="0.25">
      <c r="A136" s="111" t="s">
        <v>15</v>
      </c>
      <c r="B136" s="130">
        <v>1</v>
      </c>
      <c r="C136" s="130">
        <v>1</v>
      </c>
      <c r="D136" s="130">
        <v>1</v>
      </c>
      <c r="E136" s="130">
        <v>1</v>
      </c>
      <c r="F136" s="111">
        <v>2314</v>
      </c>
      <c r="G136" s="111">
        <v>2314.1</v>
      </c>
      <c r="H136" s="120"/>
      <c r="I136" s="120"/>
      <c r="J136" s="120"/>
      <c r="K136" s="120"/>
      <c r="L136" s="120"/>
      <c r="M136" s="121"/>
      <c r="N136" s="120"/>
    </row>
    <row r="137" spans="1:14" x14ac:dyDescent="0.25">
      <c r="A137" s="111" t="s">
        <v>15</v>
      </c>
      <c r="B137" s="130">
        <v>1</v>
      </c>
      <c r="C137" s="130">
        <v>1</v>
      </c>
      <c r="D137" s="130">
        <v>1</v>
      </c>
      <c r="E137" s="130">
        <v>1</v>
      </c>
      <c r="F137" s="111">
        <v>2314</v>
      </c>
      <c r="G137" s="111">
        <v>2314.1999999999998</v>
      </c>
      <c r="H137" s="120"/>
      <c r="I137" s="120"/>
      <c r="J137" s="120"/>
      <c r="K137" s="120"/>
      <c r="L137" s="120"/>
      <c r="M137" s="121"/>
      <c r="N137" s="120"/>
    </row>
    <row r="138" spans="1:14" x14ac:dyDescent="0.25">
      <c r="A138" s="110" t="s">
        <v>15</v>
      </c>
      <c r="B138" s="129">
        <v>0</v>
      </c>
      <c r="C138" s="129">
        <v>1</v>
      </c>
      <c r="D138" s="129">
        <v>1</v>
      </c>
      <c r="E138" s="129">
        <v>1</v>
      </c>
      <c r="F138" s="110">
        <v>2315</v>
      </c>
      <c r="G138" s="110">
        <v>2315.1</v>
      </c>
      <c r="H138" s="120"/>
      <c r="I138" s="120"/>
      <c r="J138" s="120"/>
      <c r="K138" s="120"/>
      <c r="L138" s="120"/>
      <c r="M138" s="121"/>
      <c r="N138" s="120"/>
    </row>
    <row r="139" spans="1:14" x14ac:dyDescent="0.25">
      <c r="A139" s="110" t="s">
        <v>15</v>
      </c>
      <c r="B139" s="129">
        <v>0</v>
      </c>
      <c r="C139" s="129">
        <v>1</v>
      </c>
      <c r="D139" s="129">
        <v>1</v>
      </c>
      <c r="E139" s="129">
        <v>1</v>
      </c>
      <c r="F139" s="110">
        <v>2315</v>
      </c>
      <c r="G139" s="110">
        <v>2315.1999999999998</v>
      </c>
      <c r="H139" s="120"/>
      <c r="I139" s="120"/>
      <c r="J139" s="120"/>
      <c r="K139" s="120"/>
      <c r="L139" s="120"/>
      <c r="M139" s="121"/>
      <c r="N139" s="120"/>
    </row>
    <row r="140" spans="1:14" x14ac:dyDescent="0.25">
      <c r="A140" s="110" t="s">
        <v>15</v>
      </c>
      <c r="B140" s="129">
        <v>0</v>
      </c>
      <c r="C140" s="129">
        <v>1</v>
      </c>
      <c r="D140" s="129">
        <v>1</v>
      </c>
      <c r="E140" s="129">
        <v>1</v>
      </c>
      <c r="F140" s="110">
        <v>2315</v>
      </c>
      <c r="G140" s="110">
        <v>2315.3000000000002</v>
      </c>
      <c r="H140" s="120"/>
      <c r="I140" s="120"/>
      <c r="J140" s="120"/>
      <c r="K140" s="120"/>
      <c r="L140" s="120"/>
      <c r="M140" s="121"/>
      <c r="N140" s="120"/>
    </row>
    <row r="141" spans="1:14" x14ac:dyDescent="0.25">
      <c r="A141" s="111" t="s">
        <v>15</v>
      </c>
      <c r="B141" s="130">
        <v>0</v>
      </c>
      <c r="C141" s="130">
        <v>1</v>
      </c>
      <c r="D141" s="130">
        <v>1</v>
      </c>
      <c r="E141" s="130">
        <v>1</v>
      </c>
      <c r="F141" s="111">
        <v>2316</v>
      </c>
      <c r="G141" s="111">
        <v>2316.1</v>
      </c>
      <c r="H141" s="120"/>
      <c r="I141" s="120"/>
      <c r="J141" s="120"/>
      <c r="K141" s="120"/>
      <c r="L141" s="120"/>
      <c r="M141" s="121"/>
      <c r="N141" s="120"/>
    </row>
    <row r="142" spans="1:14" x14ac:dyDescent="0.25">
      <c r="A142" s="111" t="s">
        <v>15</v>
      </c>
      <c r="B142" s="130">
        <v>0</v>
      </c>
      <c r="C142" s="130">
        <v>1</v>
      </c>
      <c r="D142" s="130">
        <v>1</v>
      </c>
      <c r="E142" s="130">
        <v>1</v>
      </c>
      <c r="F142" s="111">
        <v>2316</v>
      </c>
      <c r="G142" s="111">
        <v>2316.1999999999998</v>
      </c>
      <c r="H142" s="120"/>
      <c r="I142" s="120"/>
      <c r="J142" s="120"/>
      <c r="K142" s="120"/>
      <c r="L142" s="120"/>
      <c r="M142" s="121"/>
      <c r="N142" s="120"/>
    </row>
    <row r="143" spans="1:14" x14ac:dyDescent="0.25">
      <c r="A143" s="111" t="s">
        <v>15</v>
      </c>
      <c r="B143" s="130">
        <v>0</v>
      </c>
      <c r="C143" s="130">
        <v>1</v>
      </c>
      <c r="D143" s="130">
        <v>1</v>
      </c>
      <c r="E143" s="130">
        <v>1</v>
      </c>
      <c r="F143" s="111">
        <v>2316</v>
      </c>
      <c r="G143" s="111">
        <v>2316.3000000000002</v>
      </c>
      <c r="H143" s="120"/>
      <c r="I143" s="120"/>
      <c r="J143" s="120"/>
      <c r="K143" s="120"/>
      <c r="L143" s="120"/>
      <c r="M143" s="121"/>
      <c r="N143" s="120"/>
    </row>
    <row r="144" spans="1:14" x14ac:dyDescent="0.25">
      <c r="A144" s="111" t="s">
        <v>15</v>
      </c>
      <c r="B144" s="130">
        <v>0</v>
      </c>
      <c r="C144" s="130">
        <v>1</v>
      </c>
      <c r="D144" s="130">
        <v>1</v>
      </c>
      <c r="E144" s="130">
        <v>1</v>
      </c>
      <c r="F144" s="111">
        <v>2316</v>
      </c>
      <c r="G144" s="111">
        <v>2316.4</v>
      </c>
      <c r="H144" s="120"/>
      <c r="I144" s="120"/>
      <c r="J144" s="120"/>
      <c r="K144" s="120"/>
      <c r="L144" s="120"/>
      <c r="M144" s="121"/>
      <c r="N144" s="120"/>
    </row>
    <row r="145" spans="1:14" x14ac:dyDescent="0.25">
      <c r="A145" s="111" t="s">
        <v>15</v>
      </c>
      <c r="B145" s="130">
        <v>0</v>
      </c>
      <c r="C145" s="130">
        <v>1</v>
      </c>
      <c r="D145" s="130">
        <v>1</v>
      </c>
      <c r="E145" s="130">
        <v>1</v>
      </c>
      <c r="F145" s="111">
        <v>2316</v>
      </c>
      <c r="G145" s="111">
        <v>2316.5</v>
      </c>
      <c r="H145" s="120"/>
      <c r="I145" s="120"/>
      <c r="J145" s="120"/>
      <c r="K145" s="120"/>
      <c r="L145" s="120"/>
      <c r="M145" s="121"/>
      <c r="N145" s="120"/>
    </row>
    <row r="146" spans="1:14" x14ac:dyDescent="0.25">
      <c r="A146" s="110" t="s">
        <v>15</v>
      </c>
      <c r="B146" s="129">
        <v>0</v>
      </c>
      <c r="C146" s="129">
        <v>1</v>
      </c>
      <c r="D146" s="129">
        <v>1</v>
      </c>
      <c r="E146" s="129">
        <v>1</v>
      </c>
      <c r="F146" s="110">
        <v>2317</v>
      </c>
      <c r="G146" s="110">
        <v>2317.1</v>
      </c>
      <c r="H146" s="120"/>
      <c r="I146" s="120"/>
      <c r="J146" s="120"/>
      <c r="K146" s="120"/>
      <c r="L146" s="120"/>
      <c r="M146" s="121"/>
      <c r="N146" s="120"/>
    </row>
    <row r="147" spans="1:14" x14ac:dyDescent="0.25">
      <c r="A147" s="110" t="s">
        <v>15</v>
      </c>
      <c r="B147" s="129">
        <v>0</v>
      </c>
      <c r="C147" s="129">
        <v>1</v>
      </c>
      <c r="D147" s="129">
        <v>1</v>
      </c>
      <c r="E147" s="129">
        <v>1</v>
      </c>
      <c r="F147" s="110">
        <v>2317</v>
      </c>
      <c r="G147" s="110">
        <v>2317.1999999999998</v>
      </c>
      <c r="H147" s="120"/>
      <c r="I147" s="120"/>
      <c r="J147" s="120"/>
      <c r="K147" s="120"/>
      <c r="L147" s="120"/>
      <c r="M147" s="121"/>
      <c r="N147" s="120"/>
    </row>
    <row r="148" spans="1:14" x14ac:dyDescent="0.25">
      <c r="A148" s="111" t="s">
        <v>15</v>
      </c>
      <c r="B148" s="130">
        <v>0</v>
      </c>
      <c r="C148" s="130">
        <v>1</v>
      </c>
      <c r="D148" s="130">
        <v>1</v>
      </c>
      <c r="E148" s="130">
        <v>1</v>
      </c>
      <c r="F148" s="111">
        <v>2318</v>
      </c>
      <c r="G148" s="111">
        <v>2318.1</v>
      </c>
      <c r="H148" s="120"/>
      <c r="I148" s="120"/>
      <c r="J148" s="120"/>
      <c r="K148" s="120"/>
      <c r="L148" s="120"/>
      <c r="M148" s="121"/>
      <c r="N148" s="120"/>
    </row>
    <row r="149" spans="1:14" x14ac:dyDescent="0.25">
      <c r="A149" s="111" t="s">
        <v>15</v>
      </c>
      <c r="B149" s="130">
        <v>0</v>
      </c>
      <c r="C149" s="130">
        <v>1</v>
      </c>
      <c r="D149" s="130">
        <v>1</v>
      </c>
      <c r="E149" s="130">
        <v>1</v>
      </c>
      <c r="F149" s="111">
        <v>2318</v>
      </c>
      <c r="G149" s="111">
        <v>2318.1999999999998</v>
      </c>
      <c r="H149" s="120"/>
      <c r="I149" s="120"/>
      <c r="J149" s="120"/>
      <c r="K149" s="120"/>
      <c r="L149" s="120"/>
      <c r="M149" s="121"/>
      <c r="N149" s="120"/>
    </row>
    <row r="150" spans="1:14" x14ac:dyDescent="0.25">
      <c r="A150" s="110" t="s">
        <v>15</v>
      </c>
      <c r="B150" s="129">
        <v>0</v>
      </c>
      <c r="C150" s="129">
        <v>1</v>
      </c>
      <c r="D150" s="129">
        <v>1</v>
      </c>
      <c r="E150" s="129">
        <v>1</v>
      </c>
      <c r="F150" s="110">
        <v>2319</v>
      </c>
      <c r="G150" s="110">
        <v>2319.1</v>
      </c>
      <c r="H150" s="120"/>
      <c r="I150" s="120"/>
      <c r="J150" s="120"/>
      <c r="K150" s="120"/>
      <c r="L150" s="120"/>
      <c r="M150" s="121"/>
      <c r="N150" s="120"/>
    </row>
    <row r="151" spans="1:14" x14ac:dyDescent="0.25">
      <c r="A151" s="111" t="s">
        <v>15</v>
      </c>
      <c r="B151" s="130">
        <v>0</v>
      </c>
      <c r="C151" s="130">
        <v>0</v>
      </c>
      <c r="D151" s="130">
        <v>1</v>
      </c>
      <c r="E151" s="130">
        <v>1</v>
      </c>
      <c r="F151" s="111">
        <v>2320</v>
      </c>
      <c r="G151" s="111">
        <v>2320.1</v>
      </c>
      <c r="H151" s="120"/>
      <c r="I151" s="120"/>
      <c r="J151" s="120"/>
      <c r="K151" s="120"/>
      <c r="L151" s="120"/>
      <c r="M151" s="121"/>
      <c r="N151" s="120"/>
    </row>
    <row r="152" spans="1:14" x14ac:dyDescent="0.25">
      <c r="A152" s="111" t="s">
        <v>15</v>
      </c>
      <c r="B152" s="130">
        <v>0</v>
      </c>
      <c r="C152" s="130">
        <v>0</v>
      </c>
      <c r="D152" s="130">
        <v>1</v>
      </c>
      <c r="E152" s="130">
        <v>1</v>
      </c>
      <c r="F152" s="111">
        <v>2320</v>
      </c>
      <c r="G152" s="111">
        <v>2320.1999999999998</v>
      </c>
      <c r="H152" s="120"/>
      <c r="I152" s="120"/>
      <c r="J152" s="120"/>
      <c r="K152" s="120"/>
      <c r="L152" s="120"/>
      <c r="M152" s="121"/>
      <c r="N152" s="120"/>
    </row>
    <row r="153" spans="1:14" x14ac:dyDescent="0.25">
      <c r="A153" s="111" t="s">
        <v>15</v>
      </c>
      <c r="B153" s="130">
        <v>0</v>
      </c>
      <c r="C153" s="130">
        <v>0</v>
      </c>
      <c r="D153" s="130">
        <v>1</v>
      </c>
      <c r="E153" s="130">
        <v>1</v>
      </c>
      <c r="F153" s="111">
        <v>2320</v>
      </c>
      <c r="G153" s="111">
        <v>2320.3000000000002</v>
      </c>
      <c r="H153" s="120"/>
      <c r="I153" s="120"/>
      <c r="J153" s="120"/>
      <c r="K153" s="120"/>
      <c r="L153" s="120"/>
      <c r="M153" s="121"/>
      <c r="N153" s="120"/>
    </row>
    <row r="154" spans="1:14" x14ac:dyDescent="0.25">
      <c r="A154" s="111" t="s">
        <v>15</v>
      </c>
      <c r="B154" s="130">
        <v>0</v>
      </c>
      <c r="C154" s="130">
        <v>0</v>
      </c>
      <c r="D154" s="130">
        <v>1</v>
      </c>
      <c r="E154" s="130">
        <v>1</v>
      </c>
      <c r="F154" s="111">
        <v>2320</v>
      </c>
      <c r="G154" s="111">
        <v>2320.4</v>
      </c>
      <c r="H154" s="120"/>
      <c r="I154" s="120"/>
      <c r="J154" s="120"/>
      <c r="K154" s="120"/>
      <c r="L154" s="120"/>
      <c r="M154" s="121"/>
      <c r="N154" s="120"/>
    </row>
    <row r="155" spans="1:14" x14ac:dyDescent="0.25">
      <c r="A155" s="110" t="s">
        <v>15</v>
      </c>
      <c r="B155" s="129">
        <v>0</v>
      </c>
      <c r="C155" s="129">
        <v>1</v>
      </c>
      <c r="D155" s="129">
        <v>1</v>
      </c>
      <c r="E155" s="129">
        <v>1</v>
      </c>
      <c r="F155" s="110">
        <v>2321</v>
      </c>
      <c r="G155" s="110">
        <v>2321.1</v>
      </c>
      <c r="H155" s="120"/>
      <c r="I155" s="120"/>
      <c r="J155" s="120"/>
      <c r="K155" s="120"/>
      <c r="L155" s="120"/>
      <c r="M155" s="121"/>
      <c r="N155" s="120"/>
    </row>
    <row r="156" spans="1:14" x14ac:dyDescent="0.25">
      <c r="A156" s="110" t="s">
        <v>15</v>
      </c>
      <c r="B156" s="129">
        <v>0</v>
      </c>
      <c r="C156" s="129">
        <v>1</v>
      </c>
      <c r="D156" s="129">
        <v>1</v>
      </c>
      <c r="E156" s="129">
        <v>1</v>
      </c>
      <c r="F156" s="110">
        <v>2321</v>
      </c>
      <c r="G156" s="110">
        <v>2321.1999999999998</v>
      </c>
      <c r="H156" s="120"/>
      <c r="I156" s="120"/>
      <c r="J156" s="120"/>
      <c r="K156" s="120"/>
      <c r="L156" s="120"/>
      <c r="M156" s="121"/>
      <c r="N156" s="120"/>
    </row>
    <row r="157" spans="1:14" x14ac:dyDescent="0.25">
      <c r="A157" s="110" t="s">
        <v>15</v>
      </c>
      <c r="B157" s="129">
        <v>0</v>
      </c>
      <c r="C157" s="129">
        <v>1</v>
      </c>
      <c r="D157" s="129">
        <v>1</v>
      </c>
      <c r="E157" s="129">
        <v>1</v>
      </c>
      <c r="F157" s="110">
        <v>2321</v>
      </c>
      <c r="G157" s="110">
        <v>2321.3000000000002</v>
      </c>
      <c r="H157" s="120"/>
      <c r="I157" s="120"/>
      <c r="J157" s="120"/>
      <c r="K157" s="120"/>
      <c r="L157" s="120"/>
      <c r="M157" s="121"/>
      <c r="N157" s="120"/>
    </row>
    <row r="158" spans="1:14" x14ac:dyDescent="0.25">
      <c r="A158" s="110" t="s">
        <v>15</v>
      </c>
      <c r="B158" s="129">
        <v>0</v>
      </c>
      <c r="C158" s="129">
        <v>1</v>
      </c>
      <c r="D158" s="129">
        <v>1</v>
      </c>
      <c r="E158" s="129">
        <v>1</v>
      </c>
      <c r="F158" s="110">
        <v>2321</v>
      </c>
      <c r="G158" s="110">
        <v>2321.4</v>
      </c>
      <c r="H158" s="120"/>
      <c r="I158" s="120"/>
      <c r="J158" s="120"/>
      <c r="K158" s="120"/>
      <c r="L158" s="120"/>
      <c r="M158" s="121"/>
      <c r="N158" s="120"/>
    </row>
    <row r="159" spans="1:14" x14ac:dyDescent="0.25">
      <c r="A159" s="111" t="s">
        <v>15</v>
      </c>
      <c r="B159" s="130">
        <v>0</v>
      </c>
      <c r="C159" s="130">
        <v>1</v>
      </c>
      <c r="D159" s="130">
        <v>1</v>
      </c>
      <c r="E159" s="130">
        <v>1</v>
      </c>
      <c r="F159" s="111">
        <v>2322</v>
      </c>
      <c r="G159" s="111">
        <v>2322.1</v>
      </c>
      <c r="H159" s="120"/>
      <c r="I159" s="120"/>
      <c r="J159" s="120"/>
      <c r="K159" s="120"/>
      <c r="L159" s="120"/>
      <c r="M159" s="121"/>
      <c r="N159" s="120"/>
    </row>
    <row r="160" spans="1:14" x14ac:dyDescent="0.25">
      <c r="A160" s="111" t="s">
        <v>15</v>
      </c>
      <c r="B160" s="130">
        <v>0</v>
      </c>
      <c r="C160" s="130">
        <v>1</v>
      </c>
      <c r="D160" s="130">
        <v>1</v>
      </c>
      <c r="E160" s="130">
        <v>1</v>
      </c>
      <c r="F160" s="111">
        <v>2322</v>
      </c>
      <c r="G160" s="111">
        <v>2322.1999999999998</v>
      </c>
      <c r="H160" s="120"/>
      <c r="I160" s="120"/>
      <c r="J160" s="120"/>
      <c r="K160" s="120"/>
      <c r="L160" s="120"/>
      <c r="M160" s="121"/>
      <c r="N160" s="120"/>
    </row>
    <row r="161" spans="1:14" x14ac:dyDescent="0.25">
      <c r="A161" s="110" t="s">
        <v>15</v>
      </c>
      <c r="B161" s="129">
        <v>0</v>
      </c>
      <c r="C161" s="129">
        <v>1</v>
      </c>
      <c r="D161" s="129">
        <v>1</v>
      </c>
      <c r="E161" s="129">
        <v>1</v>
      </c>
      <c r="F161" s="110">
        <v>2323</v>
      </c>
      <c r="G161" s="110">
        <v>2323.1</v>
      </c>
      <c r="H161" s="120"/>
      <c r="I161" s="120"/>
      <c r="J161" s="120"/>
      <c r="K161" s="120"/>
      <c r="L161" s="120"/>
      <c r="M161" s="121"/>
      <c r="N161" s="120"/>
    </row>
    <row r="162" spans="1:14" x14ac:dyDescent="0.25">
      <c r="A162" s="110" t="s">
        <v>15</v>
      </c>
      <c r="B162" s="129">
        <v>0</v>
      </c>
      <c r="C162" s="129">
        <v>1</v>
      </c>
      <c r="D162" s="129">
        <v>1</v>
      </c>
      <c r="E162" s="129">
        <v>1</v>
      </c>
      <c r="F162" s="110">
        <v>2323</v>
      </c>
      <c r="G162" s="110">
        <v>2323.1999999999998</v>
      </c>
      <c r="H162" s="120"/>
      <c r="I162" s="120"/>
      <c r="J162" s="120"/>
      <c r="K162" s="120"/>
      <c r="L162" s="120"/>
      <c r="M162" s="121"/>
      <c r="N162" s="120"/>
    </row>
    <row r="163" spans="1:14" x14ac:dyDescent="0.25">
      <c r="A163" s="111" t="s">
        <v>15</v>
      </c>
      <c r="B163" s="130">
        <v>0</v>
      </c>
      <c r="C163" s="130">
        <v>1</v>
      </c>
      <c r="D163" s="130">
        <v>1</v>
      </c>
      <c r="E163" s="130">
        <v>1</v>
      </c>
      <c r="F163" s="111">
        <v>2400</v>
      </c>
      <c r="G163" s="111">
        <v>2400.1</v>
      </c>
      <c r="H163" s="120"/>
      <c r="I163" s="120"/>
      <c r="J163" s="120"/>
      <c r="K163" s="120"/>
      <c r="L163" s="120"/>
      <c r="M163" s="121"/>
      <c r="N163" s="120"/>
    </row>
    <row r="164" spans="1:14" x14ac:dyDescent="0.25">
      <c r="A164" s="111" t="s">
        <v>15</v>
      </c>
      <c r="B164" s="130">
        <v>0</v>
      </c>
      <c r="C164" s="130">
        <v>1</v>
      </c>
      <c r="D164" s="130">
        <v>1</v>
      </c>
      <c r="E164" s="130">
        <v>1</v>
      </c>
      <c r="F164" s="111">
        <v>2400</v>
      </c>
      <c r="G164" s="111">
        <v>2400.1999999999998</v>
      </c>
      <c r="H164" s="120"/>
      <c r="I164" s="120"/>
      <c r="J164" s="120"/>
      <c r="K164" s="120"/>
      <c r="L164" s="120"/>
      <c r="M164" s="121"/>
      <c r="N164" s="120"/>
    </row>
    <row r="165" spans="1:14" x14ac:dyDescent="0.25">
      <c r="A165" s="110" t="s">
        <v>15</v>
      </c>
      <c r="B165" s="129">
        <v>0</v>
      </c>
      <c r="C165" s="129">
        <v>1</v>
      </c>
      <c r="D165" s="129">
        <v>1</v>
      </c>
      <c r="E165" s="129">
        <v>1</v>
      </c>
      <c r="F165" s="110">
        <v>2401</v>
      </c>
      <c r="G165" s="110">
        <v>2401.1</v>
      </c>
      <c r="H165" s="120"/>
      <c r="I165" s="120"/>
      <c r="J165" s="120"/>
      <c r="K165" s="120"/>
      <c r="L165" s="120"/>
      <c r="M165" s="121"/>
      <c r="N165" s="120"/>
    </row>
    <row r="166" spans="1:14" x14ac:dyDescent="0.25">
      <c r="A166" s="110" t="s">
        <v>15</v>
      </c>
      <c r="B166" s="129">
        <v>0</v>
      </c>
      <c r="C166" s="129">
        <v>1</v>
      </c>
      <c r="D166" s="129">
        <v>1</v>
      </c>
      <c r="E166" s="129">
        <v>1</v>
      </c>
      <c r="F166" s="110">
        <v>2401</v>
      </c>
      <c r="G166" s="110">
        <v>2401.1999999999998</v>
      </c>
      <c r="H166" s="120"/>
      <c r="I166" s="120"/>
      <c r="J166" s="120"/>
      <c r="K166" s="120"/>
      <c r="L166" s="120"/>
      <c r="M166" s="121"/>
      <c r="N166" s="120"/>
    </row>
    <row r="167" spans="1:14" x14ac:dyDescent="0.25">
      <c r="A167" s="110" t="s">
        <v>15</v>
      </c>
      <c r="B167" s="129">
        <v>0</v>
      </c>
      <c r="C167" s="129">
        <v>1</v>
      </c>
      <c r="D167" s="129">
        <v>1</v>
      </c>
      <c r="E167" s="129">
        <v>1</v>
      </c>
      <c r="F167" s="110">
        <v>2401</v>
      </c>
      <c r="G167" s="110">
        <v>2401.3000000000002</v>
      </c>
      <c r="H167" s="120"/>
      <c r="I167" s="120"/>
      <c r="J167" s="120"/>
      <c r="K167" s="120"/>
      <c r="L167" s="120"/>
      <c r="M167" s="121"/>
      <c r="N167" s="120"/>
    </row>
    <row r="168" spans="1:14" x14ac:dyDescent="0.25">
      <c r="A168" s="111" t="s">
        <v>15</v>
      </c>
      <c r="B168" s="130">
        <v>0</v>
      </c>
      <c r="C168" s="130">
        <v>1</v>
      </c>
      <c r="D168" s="130">
        <v>1</v>
      </c>
      <c r="E168" s="130">
        <v>1</v>
      </c>
      <c r="F168" s="111">
        <v>2402</v>
      </c>
      <c r="G168" s="111">
        <v>2402.1</v>
      </c>
      <c r="H168" s="120"/>
      <c r="I168" s="120"/>
      <c r="J168" s="120"/>
      <c r="K168" s="120"/>
      <c r="L168" s="120"/>
      <c r="M168" s="121"/>
      <c r="N168" s="120"/>
    </row>
    <row r="169" spans="1:14" x14ac:dyDescent="0.25">
      <c r="A169" s="111" t="s">
        <v>15</v>
      </c>
      <c r="B169" s="130">
        <v>0</v>
      </c>
      <c r="C169" s="130">
        <v>1</v>
      </c>
      <c r="D169" s="130">
        <v>1</v>
      </c>
      <c r="E169" s="130">
        <v>1</v>
      </c>
      <c r="F169" s="111">
        <v>2402</v>
      </c>
      <c r="G169" s="111">
        <v>2402.1999999999998</v>
      </c>
      <c r="H169" s="120"/>
      <c r="I169" s="120"/>
      <c r="J169" s="120"/>
      <c r="K169" s="120"/>
      <c r="L169" s="120"/>
      <c r="M169" s="121"/>
      <c r="N169" s="120"/>
    </row>
    <row r="170" spans="1:14" x14ac:dyDescent="0.25">
      <c r="A170" s="111" t="s">
        <v>15</v>
      </c>
      <c r="B170" s="130">
        <v>0</v>
      </c>
      <c r="C170" s="130">
        <v>1</v>
      </c>
      <c r="D170" s="130">
        <v>1</v>
      </c>
      <c r="E170" s="130">
        <v>1</v>
      </c>
      <c r="F170" s="111">
        <v>2402</v>
      </c>
      <c r="G170" s="111">
        <v>2402.3000000000002</v>
      </c>
      <c r="H170" s="120"/>
      <c r="I170" s="120"/>
      <c r="J170" s="120"/>
      <c r="K170" s="120"/>
      <c r="L170" s="120"/>
      <c r="M170" s="121"/>
      <c r="N170" s="120"/>
    </row>
    <row r="171" spans="1:14" x14ac:dyDescent="0.25">
      <c r="A171" s="111" t="s">
        <v>15</v>
      </c>
      <c r="B171" s="130">
        <v>0</v>
      </c>
      <c r="C171" s="130">
        <v>1</v>
      </c>
      <c r="D171" s="130">
        <v>1</v>
      </c>
      <c r="E171" s="130">
        <v>1</v>
      </c>
      <c r="F171" s="111">
        <v>2402</v>
      </c>
      <c r="G171" s="111">
        <v>2402.4</v>
      </c>
      <c r="H171" s="120"/>
      <c r="I171" s="120"/>
      <c r="J171" s="120"/>
      <c r="K171" s="120"/>
      <c r="L171" s="120"/>
      <c r="M171" s="121"/>
      <c r="N171" s="120"/>
    </row>
    <row r="172" spans="1:14" x14ac:dyDescent="0.25">
      <c r="A172" s="111" t="s">
        <v>15</v>
      </c>
      <c r="B172" s="130">
        <v>0</v>
      </c>
      <c r="C172" s="130">
        <v>1</v>
      </c>
      <c r="D172" s="130">
        <v>1</v>
      </c>
      <c r="E172" s="130">
        <v>1</v>
      </c>
      <c r="F172" s="111">
        <v>2402</v>
      </c>
      <c r="G172" s="111">
        <v>2402.5</v>
      </c>
      <c r="H172" s="120"/>
      <c r="I172" s="120"/>
      <c r="J172" s="120"/>
      <c r="K172" s="120"/>
      <c r="L172" s="120"/>
      <c r="M172" s="121"/>
      <c r="N172" s="120"/>
    </row>
    <row r="173" spans="1:14" x14ac:dyDescent="0.25">
      <c r="A173" s="111" t="s">
        <v>15</v>
      </c>
      <c r="B173" s="130">
        <v>0</v>
      </c>
      <c r="C173" s="130">
        <v>1</v>
      </c>
      <c r="D173" s="130">
        <v>1</v>
      </c>
      <c r="E173" s="130">
        <v>1</v>
      </c>
      <c r="F173" s="111">
        <v>2402</v>
      </c>
      <c r="G173" s="111">
        <v>2402.6</v>
      </c>
      <c r="H173" s="120"/>
      <c r="I173" s="120"/>
      <c r="J173" s="120"/>
      <c r="K173" s="120"/>
      <c r="L173" s="120"/>
      <c r="M173" s="121"/>
      <c r="N173" s="120"/>
    </row>
    <row r="174" spans="1:14" x14ac:dyDescent="0.25">
      <c r="A174" s="111" t="s">
        <v>15</v>
      </c>
      <c r="B174" s="130">
        <v>0</v>
      </c>
      <c r="C174" s="130">
        <v>1</v>
      </c>
      <c r="D174" s="130">
        <v>1</v>
      </c>
      <c r="E174" s="130">
        <v>1</v>
      </c>
      <c r="F174" s="111">
        <v>2402</v>
      </c>
      <c r="G174" s="111">
        <v>2402.6999999999998</v>
      </c>
      <c r="H174" s="120"/>
      <c r="I174" s="120"/>
      <c r="J174" s="120"/>
      <c r="K174" s="120"/>
      <c r="L174" s="120"/>
      <c r="M174" s="121"/>
      <c r="N174" s="120"/>
    </row>
    <row r="175" spans="1:14" x14ac:dyDescent="0.25">
      <c r="A175" s="111" t="s">
        <v>15</v>
      </c>
      <c r="B175" s="130">
        <v>0</v>
      </c>
      <c r="C175" s="130">
        <v>1</v>
      </c>
      <c r="D175" s="130">
        <v>1</v>
      </c>
      <c r="E175" s="130">
        <v>1</v>
      </c>
      <c r="F175" s="111">
        <v>2402</v>
      </c>
      <c r="G175" s="111">
        <v>2402.8000000000002</v>
      </c>
      <c r="H175" s="120"/>
      <c r="I175" s="120"/>
      <c r="J175" s="120"/>
      <c r="K175" s="120"/>
      <c r="L175" s="120"/>
      <c r="M175" s="121"/>
      <c r="N175" s="120"/>
    </row>
    <row r="176" spans="1:14" x14ac:dyDescent="0.25">
      <c r="A176" s="111" t="s">
        <v>15</v>
      </c>
      <c r="B176" s="130">
        <v>0</v>
      </c>
      <c r="C176" s="130">
        <v>1</v>
      </c>
      <c r="D176" s="130">
        <v>1</v>
      </c>
      <c r="E176" s="130">
        <v>1</v>
      </c>
      <c r="F176" s="111">
        <v>2402</v>
      </c>
      <c r="G176" s="111">
        <v>2402.9</v>
      </c>
      <c r="H176" s="120"/>
      <c r="I176" s="120"/>
      <c r="J176" s="120"/>
      <c r="K176" s="120"/>
      <c r="L176" s="120"/>
      <c r="M176" s="121"/>
      <c r="N176" s="120"/>
    </row>
    <row r="177" spans="1:14" x14ac:dyDescent="0.25">
      <c r="A177" s="110" t="s">
        <v>15</v>
      </c>
      <c r="B177" s="129">
        <v>0</v>
      </c>
      <c r="C177" s="129">
        <v>1</v>
      </c>
      <c r="D177" s="129">
        <v>1</v>
      </c>
      <c r="E177" s="129">
        <v>1</v>
      </c>
      <c r="F177" s="110">
        <v>2403</v>
      </c>
      <c r="G177" s="110">
        <v>2403.1</v>
      </c>
      <c r="H177" s="120"/>
      <c r="I177" s="120"/>
      <c r="J177" s="120"/>
      <c r="K177" s="120"/>
      <c r="L177" s="120"/>
      <c r="M177" s="121"/>
      <c r="N177" s="120"/>
    </row>
    <row r="178" spans="1:14" x14ac:dyDescent="0.25">
      <c r="A178" s="110" t="s">
        <v>15</v>
      </c>
      <c r="B178" s="129">
        <v>0</v>
      </c>
      <c r="C178" s="129">
        <v>1</v>
      </c>
      <c r="D178" s="129">
        <v>1</v>
      </c>
      <c r="E178" s="129">
        <v>1</v>
      </c>
      <c r="F178" s="110">
        <v>2403</v>
      </c>
      <c r="G178" s="110">
        <v>2403.1999999999998</v>
      </c>
      <c r="H178" s="120"/>
      <c r="I178" s="120"/>
      <c r="J178" s="120"/>
      <c r="K178" s="120"/>
      <c r="L178" s="120"/>
      <c r="M178" s="121"/>
      <c r="N178" s="120"/>
    </row>
    <row r="179" spans="1:14" x14ac:dyDescent="0.25">
      <c r="A179" s="110" t="s">
        <v>15</v>
      </c>
      <c r="B179" s="129">
        <v>0</v>
      </c>
      <c r="C179" s="129">
        <v>1</v>
      </c>
      <c r="D179" s="129">
        <v>1</v>
      </c>
      <c r="E179" s="129">
        <v>1</v>
      </c>
      <c r="F179" s="110">
        <v>2403</v>
      </c>
      <c r="G179" s="110">
        <v>2403.3000000000002</v>
      </c>
      <c r="H179" s="120"/>
      <c r="I179" s="120"/>
      <c r="J179" s="120"/>
      <c r="K179" s="120"/>
      <c r="L179" s="120"/>
      <c r="M179" s="121"/>
      <c r="N179" s="120"/>
    </row>
    <row r="180" spans="1:14" x14ac:dyDescent="0.25">
      <c r="A180" s="111" t="s">
        <v>15</v>
      </c>
      <c r="B180" s="130">
        <v>0</v>
      </c>
      <c r="C180" s="130">
        <v>1</v>
      </c>
      <c r="D180" s="130">
        <v>1</v>
      </c>
      <c r="E180" s="130">
        <v>1</v>
      </c>
      <c r="F180" s="111">
        <v>2404</v>
      </c>
      <c r="G180" s="111">
        <v>2404.1</v>
      </c>
      <c r="H180" s="120"/>
      <c r="I180" s="120"/>
      <c r="J180" s="120"/>
      <c r="K180" s="120"/>
      <c r="L180" s="120"/>
      <c r="M180" s="121"/>
      <c r="N180" s="120"/>
    </row>
    <row r="181" spans="1:14" x14ac:dyDescent="0.25">
      <c r="A181" s="111" t="s">
        <v>15</v>
      </c>
      <c r="B181" s="130">
        <v>0</v>
      </c>
      <c r="C181" s="130">
        <v>1</v>
      </c>
      <c r="D181" s="130">
        <v>1</v>
      </c>
      <c r="E181" s="130">
        <v>1</v>
      </c>
      <c r="F181" s="111">
        <v>2404</v>
      </c>
      <c r="G181" s="111">
        <v>2404.1999999999998</v>
      </c>
      <c r="H181" s="120"/>
      <c r="I181" s="120"/>
      <c r="J181" s="120"/>
      <c r="K181" s="120"/>
      <c r="L181" s="120"/>
      <c r="M181" s="121"/>
      <c r="N181" s="120"/>
    </row>
    <row r="182" spans="1:14" x14ac:dyDescent="0.25">
      <c r="A182" s="111" t="s">
        <v>15</v>
      </c>
      <c r="B182" s="130">
        <v>0</v>
      </c>
      <c r="C182" s="130">
        <v>1</v>
      </c>
      <c r="D182" s="130">
        <v>1</v>
      </c>
      <c r="E182" s="130">
        <v>1</v>
      </c>
      <c r="F182" s="111">
        <v>2404</v>
      </c>
      <c r="G182" s="111">
        <v>2404.3000000000002</v>
      </c>
      <c r="H182" s="120"/>
      <c r="I182" s="120"/>
      <c r="J182" s="120"/>
      <c r="K182" s="120"/>
      <c r="L182" s="120"/>
      <c r="M182" s="121"/>
      <c r="N182" s="120"/>
    </row>
    <row r="183" spans="1:14" x14ac:dyDescent="0.25">
      <c r="A183" s="111" t="s">
        <v>15</v>
      </c>
      <c r="B183" s="130">
        <v>0</v>
      </c>
      <c r="C183" s="130">
        <v>1</v>
      </c>
      <c r="D183" s="130">
        <v>1</v>
      </c>
      <c r="E183" s="130">
        <v>1</v>
      </c>
      <c r="F183" s="111">
        <v>2404</v>
      </c>
      <c r="G183" s="111">
        <v>2404.4</v>
      </c>
      <c r="H183" s="120"/>
      <c r="I183" s="120"/>
      <c r="J183" s="120"/>
      <c r="K183" s="120"/>
      <c r="L183" s="120"/>
      <c r="M183" s="121"/>
      <c r="N183" s="120"/>
    </row>
    <row r="184" spans="1:14" x14ac:dyDescent="0.25">
      <c r="A184" s="111" t="s">
        <v>15</v>
      </c>
      <c r="B184" s="130">
        <v>0</v>
      </c>
      <c r="C184" s="130">
        <v>1</v>
      </c>
      <c r="D184" s="130">
        <v>1</v>
      </c>
      <c r="E184" s="130">
        <v>1</v>
      </c>
      <c r="F184" s="111">
        <v>2404</v>
      </c>
      <c r="G184" s="111">
        <v>2404.5</v>
      </c>
      <c r="H184" s="120"/>
      <c r="I184" s="120"/>
      <c r="J184" s="120"/>
      <c r="K184" s="120"/>
      <c r="L184" s="120"/>
      <c r="M184" s="121"/>
      <c r="N184" s="120"/>
    </row>
    <row r="185" spans="1:14" x14ac:dyDescent="0.25">
      <c r="A185" s="110" t="s">
        <v>15</v>
      </c>
      <c r="B185" s="129">
        <v>0</v>
      </c>
      <c r="C185" s="129">
        <v>1</v>
      </c>
      <c r="D185" s="129">
        <v>1</v>
      </c>
      <c r="E185" s="129">
        <v>1</v>
      </c>
      <c r="F185" s="110">
        <v>2405</v>
      </c>
      <c r="G185" s="110">
        <v>2405.1</v>
      </c>
      <c r="H185" s="120"/>
      <c r="I185" s="120"/>
      <c r="J185" s="120"/>
      <c r="K185" s="120"/>
      <c r="L185" s="120"/>
      <c r="M185" s="121"/>
      <c r="N185" s="120"/>
    </row>
    <row r="186" spans="1:14" x14ac:dyDescent="0.25">
      <c r="A186" s="110" t="s">
        <v>15</v>
      </c>
      <c r="B186" s="129">
        <v>0</v>
      </c>
      <c r="C186" s="129">
        <v>1</v>
      </c>
      <c r="D186" s="129">
        <v>1</v>
      </c>
      <c r="E186" s="129">
        <v>1</v>
      </c>
      <c r="F186" s="110">
        <v>2405</v>
      </c>
      <c r="G186" s="110">
        <v>2405.1999999999998</v>
      </c>
      <c r="H186" s="120"/>
      <c r="I186" s="120"/>
      <c r="J186" s="120"/>
      <c r="K186" s="120"/>
      <c r="L186" s="120"/>
      <c r="M186" s="121"/>
      <c r="N186" s="120"/>
    </row>
    <row r="187" spans="1:14" x14ac:dyDescent="0.25">
      <c r="A187" s="110" t="s">
        <v>15</v>
      </c>
      <c r="B187" s="129">
        <v>0</v>
      </c>
      <c r="C187" s="129">
        <v>1</v>
      </c>
      <c r="D187" s="129">
        <v>1</v>
      </c>
      <c r="E187" s="129">
        <v>1</v>
      </c>
      <c r="F187" s="110">
        <v>2405</v>
      </c>
      <c r="G187" s="110">
        <v>2405.3000000000002</v>
      </c>
      <c r="H187" s="120"/>
      <c r="I187" s="120"/>
      <c r="J187" s="120"/>
      <c r="K187" s="120"/>
      <c r="L187" s="120"/>
      <c r="M187" s="121"/>
      <c r="N187" s="120"/>
    </row>
    <row r="188" spans="1:14" x14ac:dyDescent="0.25">
      <c r="A188" s="110" t="s">
        <v>15</v>
      </c>
      <c r="B188" s="129">
        <v>0</v>
      </c>
      <c r="C188" s="129">
        <v>1</v>
      </c>
      <c r="D188" s="129">
        <v>1</v>
      </c>
      <c r="E188" s="129">
        <v>1</v>
      </c>
      <c r="F188" s="110">
        <v>2405</v>
      </c>
      <c r="G188" s="110">
        <v>2405.4</v>
      </c>
      <c r="H188" s="120"/>
      <c r="I188" s="120"/>
      <c r="J188" s="120"/>
      <c r="K188" s="120"/>
      <c r="L188" s="120"/>
      <c r="M188" s="121"/>
      <c r="N188" s="120"/>
    </row>
    <row r="189" spans="1:14" x14ac:dyDescent="0.25">
      <c r="A189" s="110" t="s">
        <v>15</v>
      </c>
      <c r="B189" s="129">
        <v>0</v>
      </c>
      <c r="C189" s="129">
        <v>1</v>
      </c>
      <c r="D189" s="129">
        <v>1</v>
      </c>
      <c r="E189" s="129">
        <v>1</v>
      </c>
      <c r="F189" s="110">
        <v>2405</v>
      </c>
      <c r="G189" s="110">
        <v>2405.5</v>
      </c>
      <c r="H189" s="120"/>
      <c r="I189" s="120"/>
      <c r="J189" s="120"/>
      <c r="K189" s="120"/>
      <c r="L189" s="120"/>
      <c r="M189" s="121"/>
      <c r="N189" s="120"/>
    </row>
    <row r="190" spans="1:14" x14ac:dyDescent="0.25">
      <c r="A190" s="110" t="s">
        <v>15</v>
      </c>
      <c r="B190" s="129">
        <v>0</v>
      </c>
      <c r="C190" s="129">
        <v>1</v>
      </c>
      <c r="D190" s="129">
        <v>1</v>
      </c>
      <c r="E190" s="129">
        <v>1</v>
      </c>
      <c r="F190" s="110">
        <v>2405</v>
      </c>
      <c r="G190" s="110">
        <v>2405.6</v>
      </c>
      <c r="H190" s="120"/>
      <c r="I190" s="120"/>
      <c r="J190" s="120"/>
      <c r="K190" s="120"/>
      <c r="L190" s="120"/>
      <c r="M190" s="121"/>
      <c r="N190" s="120"/>
    </row>
    <row r="191" spans="1:14" x14ac:dyDescent="0.25">
      <c r="A191" s="111" t="s">
        <v>15</v>
      </c>
      <c r="B191" s="130">
        <v>0</v>
      </c>
      <c r="C191" s="130">
        <v>0</v>
      </c>
      <c r="D191" s="130">
        <v>1</v>
      </c>
      <c r="E191" s="130">
        <v>1</v>
      </c>
      <c r="F191" s="111">
        <v>2406</v>
      </c>
      <c r="G191" s="111">
        <v>2406.1</v>
      </c>
      <c r="H191" s="120"/>
      <c r="I191" s="120"/>
      <c r="J191" s="120"/>
      <c r="K191" s="120"/>
      <c r="L191" s="120"/>
      <c r="M191" s="121"/>
      <c r="N191" s="120"/>
    </row>
    <row r="192" spans="1:14" x14ac:dyDescent="0.25">
      <c r="A192" s="111" t="s">
        <v>15</v>
      </c>
      <c r="B192" s="130">
        <v>0</v>
      </c>
      <c r="C192" s="130">
        <v>0</v>
      </c>
      <c r="D192" s="130">
        <v>1</v>
      </c>
      <c r="E192" s="130">
        <v>1</v>
      </c>
      <c r="F192" s="111">
        <v>2406</v>
      </c>
      <c r="G192" s="111">
        <v>2406.1999999999998</v>
      </c>
      <c r="H192" s="120"/>
      <c r="I192" s="120"/>
      <c r="J192" s="120"/>
      <c r="K192" s="120"/>
      <c r="L192" s="120"/>
      <c r="M192" s="121"/>
      <c r="N192" s="120"/>
    </row>
    <row r="193" spans="1:14" x14ac:dyDescent="0.25">
      <c r="A193" s="110" t="s">
        <v>15</v>
      </c>
      <c r="B193" s="129">
        <v>0</v>
      </c>
      <c r="C193" s="129">
        <v>1</v>
      </c>
      <c r="D193" s="129">
        <v>1</v>
      </c>
      <c r="E193" s="129">
        <v>1</v>
      </c>
      <c r="F193" s="110">
        <v>2407</v>
      </c>
      <c r="G193" s="110">
        <v>2407.1</v>
      </c>
      <c r="H193" s="120"/>
      <c r="I193" s="120"/>
      <c r="J193" s="120"/>
      <c r="K193" s="120"/>
      <c r="L193" s="120"/>
      <c r="M193" s="121"/>
      <c r="N193" s="120"/>
    </row>
    <row r="194" spans="1:14" x14ac:dyDescent="0.25">
      <c r="A194" s="110" t="s">
        <v>15</v>
      </c>
      <c r="B194" s="129">
        <v>0</v>
      </c>
      <c r="C194" s="129">
        <v>1</v>
      </c>
      <c r="D194" s="129">
        <v>1</v>
      </c>
      <c r="E194" s="129">
        <v>1</v>
      </c>
      <c r="F194" s="110">
        <v>2407</v>
      </c>
      <c r="G194" s="110">
        <v>2407.1999999999998</v>
      </c>
      <c r="H194" s="120"/>
      <c r="I194" s="120"/>
      <c r="J194" s="120"/>
      <c r="K194" s="120"/>
      <c r="L194" s="120"/>
      <c r="M194" s="121"/>
      <c r="N194" s="120"/>
    </row>
    <row r="195" spans="1:14" x14ac:dyDescent="0.25">
      <c r="A195" s="110" t="s">
        <v>15</v>
      </c>
      <c r="B195" s="129">
        <v>0</v>
      </c>
      <c r="C195" s="129">
        <v>1</v>
      </c>
      <c r="D195" s="129">
        <v>1</v>
      </c>
      <c r="E195" s="129">
        <v>1</v>
      </c>
      <c r="F195" s="110">
        <v>2407</v>
      </c>
      <c r="G195" s="110">
        <v>2407.3000000000002</v>
      </c>
      <c r="H195" s="120"/>
      <c r="I195" s="120"/>
      <c r="J195" s="120"/>
      <c r="K195" s="120"/>
      <c r="L195" s="120"/>
      <c r="M195" s="121"/>
      <c r="N195" s="120"/>
    </row>
    <row r="196" spans="1:14" x14ac:dyDescent="0.25">
      <c r="A196" s="111" t="s">
        <v>15</v>
      </c>
      <c r="B196" s="130">
        <v>0</v>
      </c>
      <c r="C196" s="130">
        <v>1</v>
      </c>
      <c r="D196" s="130">
        <v>1</v>
      </c>
      <c r="E196" s="130">
        <v>1</v>
      </c>
      <c r="F196" s="111">
        <v>2408</v>
      </c>
      <c r="G196" s="111">
        <v>2408.1</v>
      </c>
      <c r="H196" s="120"/>
      <c r="I196" s="120"/>
      <c r="J196" s="120"/>
      <c r="K196" s="120"/>
      <c r="L196" s="120"/>
      <c r="M196" s="121"/>
      <c r="N196" s="120"/>
    </row>
    <row r="197" spans="1:14" x14ac:dyDescent="0.25">
      <c r="A197" s="111" t="s">
        <v>15</v>
      </c>
      <c r="B197" s="130">
        <v>0</v>
      </c>
      <c r="C197" s="130">
        <v>1</v>
      </c>
      <c r="D197" s="130">
        <v>1</v>
      </c>
      <c r="E197" s="130">
        <v>1</v>
      </c>
      <c r="F197" s="111">
        <v>2408</v>
      </c>
      <c r="G197" s="111">
        <v>2408.1999999999998</v>
      </c>
      <c r="H197" s="120"/>
      <c r="I197" s="120"/>
      <c r="J197" s="120"/>
      <c r="K197" s="120"/>
      <c r="L197" s="120"/>
      <c r="M197" s="121"/>
      <c r="N197" s="120"/>
    </row>
    <row r="198" spans="1:14" x14ac:dyDescent="0.25">
      <c r="A198" s="111" t="s">
        <v>15</v>
      </c>
      <c r="B198" s="130">
        <v>0</v>
      </c>
      <c r="C198" s="130">
        <v>1</v>
      </c>
      <c r="D198" s="130">
        <v>1</v>
      </c>
      <c r="E198" s="130">
        <v>1</v>
      </c>
      <c r="F198" s="111">
        <v>2408</v>
      </c>
      <c r="G198" s="111">
        <v>2408.3000000000002</v>
      </c>
      <c r="H198" s="120"/>
      <c r="I198" s="120"/>
      <c r="J198" s="120"/>
      <c r="K198" s="120"/>
      <c r="L198" s="120"/>
      <c r="M198" s="121"/>
      <c r="N198" s="120"/>
    </row>
    <row r="199" spans="1:14" x14ac:dyDescent="0.25">
      <c r="A199" s="110" t="s">
        <v>15</v>
      </c>
      <c r="B199" s="129">
        <v>0</v>
      </c>
      <c r="C199" s="129">
        <v>1</v>
      </c>
      <c r="D199" s="129">
        <v>1</v>
      </c>
      <c r="E199" s="129">
        <v>1</v>
      </c>
      <c r="F199" s="110">
        <v>2409</v>
      </c>
      <c r="G199" s="110">
        <v>2409.1</v>
      </c>
      <c r="H199" s="120"/>
      <c r="I199" s="120"/>
      <c r="J199" s="120"/>
      <c r="K199" s="120"/>
      <c r="L199" s="120"/>
      <c r="M199" s="121"/>
      <c r="N199" s="120"/>
    </row>
    <row r="200" spans="1:14" x14ac:dyDescent="0.25">
      <c r="A200" s="110" t="s">
        <v>15</v>
      </c>
      <c r="B200" s="129">
        <v>0</v>
      </c>
      <c r="C200" s="129">
        <v>1</v>
      </c>
      <c r="D200" s="129">
        <v>1</v>
      </c>
      <c r="E200" s="129">
        <v>1</v>
      </c>
      <c r="F200" s="110">
        <v>2409</v>
      </c>
      <c r="G200" s="110">
        <v>2409.1999999999998</v>
      </c>
      <c r="H200" s="120"/>
      <c r="I200" s="120"/>
      <c r="J200" s="120"/>
      <c r="K200" s="120"/>
      <c r="L200" s="120"/>
      <c r="M200" s="121"/>
      <c r="N200" s="120"/>
    </row>
    <row r="201" spans="1:14" x14ac:dyDescent="0.25">
      <c r="A201" s="111" t="s">
        <v>15</v>
      </c>
      <c r="B201" s="130">
        <v>0</v>
      </c>
      <c r="C201" s="130">
        <v>1</v>
      </c>
      <c r="D201" s="130">
        <v>1</v>
      </c>
      <c r="E201" s="130">
        <v>1</v>
      </c>
      <c r="F201" s="111">
        <v>2410</v>
      </c>
      <c r="G201" s="111">
        <v>2410.1</v>
      </c>
      <c r="H201" s="120"/>
      <c r="I201" s="120"/>
      <c r="J201" s="120"/>
      <c r="K201" s="120"/>
      <c r="L201" s="120"/>
      <c r="M201" s="121"/>
      <c r="N201" s="120"/>
    </row>
    <row r="202" spans="1:14" x14ac:dyDescent="0.25">
      <c r="A202" s="110" t="s">
        <v>15</v>
      </c>
      <c r="B202" s="129">
        <v>0</v>
      </c>
      <c r="C202" s="129">
        <v>1</v>
      </c>
      <c r="D202" s="129">
        <v>1</v>
      </c>
      <c r="E202" s="129">
        <v>1</v>
      </c>
      <c r="F202" s="110">
        <v>2411</v>
      </c>
      <c r="G202" s="110">
        <v>2411.1</v>
      </c>
      <c r="H202" s="120"/>
      <c r="I202" s="120"/>
      <c r="J202" s="120"/>
      <c r="K202" s="120"/>
      <c r="L202" s="120"/>
      <c r="M202" s="121"/>
      <c r="N202" s="120"/>
    </row>
    <row r="203" spans="1:14" x14ac:dyDescent="0.25">
      <c r="A203" s="110" t="s">
        <v>15</v>
      </c>
      <c r="B203" s="129">
        <v>0</v>
      </c>
      <c r="C203" s="129">
        <v>1</v>
      </c>
      <c r="D203" s="129">
        <v>1</v>
      </c>
      <c r="E203" s="129">
        <v>1</v>
      </c>
      <c r="F203" s="110">
        <v>2411</v>
      </c>
      <c r="G203" s="110">
        <v>2411.1999999999998</v>
      </c>
      <c r="H203" s="120"/>
      <c r="I203" s="120"/>
      <c r="J203" s="120"/>
      <c r="K203" s="120"/>
      <c r="L203" s="120"/>
      <c r="M203" s="121"/>
      <c r="N203" s="120"/>
    </row>
    <row r="204" spans="1:14" x14ac:dyDescent="0.25">
      <c r="A204" s="110" t="s">
        <v>15</v>
      </c>
      <c r="B204" s="129">
        <v>0</v>
      </c>
      <c r="C204" s="129">
        <v>1</v>
      </c>
      <c r="D204" s="129">
        <v>1</v>
      </c>
      <c r="E204" s="129">
        <v>1</v>
      </c>
      <c r="F204" s="110">
        <v>2411</v>
      </c>
      <c r="G204" s="110">
        <v>2411.3000000000002</v>
      </c>
      <c r="H204" s="120"/>
      <c r="I204" s="120"/>
      <c r="J204" s="120"/>
      <c r="K204" s="120"/>
      <c r="L204" s="120"/>
      <c r="M204" s="121"/>
      <c r="N204" s="120"/>
    </row>
    <row r="205" spans="1:14" x14ac:dyDescent="0.25">
      <c r="A205" s="110" t="s">
        <v>15</v>
      </c>
      <c r="B205" s="129">
        <v>0</v>
      </c>
      <c r="C205" s="129">
        <v>1</v>
      </c>
      <c r="D205" s="129">
        <v>1</v>
      </c>
      <c r="E205" s="129">
        <v>1</v>
      </c>
      <c r="F205" s="110">
        <v>2411</v>
      </c>
      <c r="G205" s="110">
        <v>2411.4</v>
      </c>
      <c r="H205" s="120"/>
      <c r="I205" s="120"/>
      <c r="J205" s="120"/>
      <c r="K205" s="120"/>
      <c r="L205" s="120"/>
      <c r="M205" s="121"/>
      <c r="N205" s="120"/>
    </row>
    <row r="206" spans="1:14" x14ac:dyDescent="0.25">
      <c r="A206" s="110" t="s">
        <v>15</v>
      </c>
      <c r="B206" s="129">
        <v>0</v>
      </c>
      <c r="C206" s="129">
        <v>1</v>
      </c>
      <c r="D206" s="129">
        <v>1</v>
      </c>
      <c r="E206" s="129">
        <v>1</v>
      </c>
      <c r="F206" s="110">
        <v>2411</v>
      </c>
      <c r="G206" s="110">
        <v>2411.5</v>
      </c>
      <c r="H206" s="120"/>
      <c r="I206" s="120"/>
      <c r="J206" s="120"/>
      <c r="K206" s="120"/>
      <c r="L206" s="120"/>
      <c r="M206" s="121"/>
      <c r="N206" s="120"/>
    </row>
    <row r="207" spans="1:14" x14ac:dyDescent="0.25">
      <c r="A207" s="111" t="s">
        <v>15</v>
      </c>
      <c r="B207" s="130">
        <v>0</v>
      </c>
      <c r="C207" s="130">
        <v>1</v>
      </c>
      <c r="D207" s="130">
        <v>1</v>
      </c>
      <c r="E207" s="130">
        <v>1</v>
      </c>
      <c r="F207" s="111">
        <v>2412</v>
      </c>
      <c r="G207" s="111">
        <v>2412.1</v>
      </c>
      <c r="H207" s="120"/>
      <c r="I207" s="120"/>
      <c r="J207" s="120"/>
      <c r="K207" s="120"/>
      <c r="L207" s="120"/>
      <c r="M207" s="121"/>
      <c r="N207" s="120"/>
    </row>
    <row r="208" spans="1:14" x14ac:dyDescent="0.25">
      <c r="A208" s="111" t="s">
        <v>15</v>
      </c>
      <c r="B208" s="130">
        <v>0</v>
      </c>
      <c r="C208" s="130">
        <v>1</v>
      </c>
      <c r="D208" s="130">
        <v>1</v>
      </c>
      <c r="E208" s="130">
        <v>1</v>
      </c>
      <c r="F208" s="111">
        <v>2412</v>
      </c>
      <c r="G208" s="111">
        <v>2412.1999999999998</v>
      </c>
      <c r="H208" s="120"/>
      <c r="I208" s="120"/>
      <c r="J208" s="120"/>
      <c r="K208" s="120"/>
      <c r="L208" s="120"/>
      <c r="M208" s="121"/>
      <c r="N208" s="120"/>
    </row>
    <row r="209" spans="1:14" x14ac:dyDescent="0.25">
      <c r="A209" s="111" t="s">
        <v>15</v>
      </c>
      <c r="B209" s="130">
        <v>0</v>
      </c>
      <c r="C209" s="130">
        <v>1</v>
      </c>
      <c r="D209" s="130">
        <v>1</v>
      </c>
      <c r="E209" s="130">
        <v>1</v>
      </c>
      <c r="F209" s="111">
        <v>2412</v>
      </c>
      <c r="G209" s="111">
        <v>2412.3000000000002</v>
      </c>
      <c r="H209" s="120"/>
      <c r="I209" s="120"/>
      <c r="J209" s="120"/>
      <c r="K209" s="120"/>
      <c r="L209" s="120"/>
      <c r="M209" s="121"/>
      <c r="N209" s="120"/>
    </row>
    <row r="210" spans="1:14" x14ac:dyDescent="0.25">
      <c r="A210" s="110" t="s">
        <v>15</v>
      </c>
      <c r="B210" s="129">
        <v>0</v>
      </c>
      <c r="C210" s="129">
        <v>1</v>
      </c>
      <c r="D210" s="129">
        <v>1</v>
      </c>
      <c r="E210" s="129">
        <v>1</v>
      </c>
      <c r="F210" s="110">
        <v>2413</v>
      </c>
      <c r="G210" s="110">
        <v>2413.1</v>
      </c>
      <c r="H210" s="120"/>
      <c r="I210" s="120"/>
      <c r="J210" s="120"/>
      <c r="K210" s="120"/>
      <c r="L210" s="120"/>
      <c r="M210" s="121"/>
      <c r="N210" s="120"/>
    </row>
    <row r="211" spans="1:14" x14ac:dyDescent="0.25">
      <c r="A211" s="110" t="s">
        <v>15</v>
      </c>
      <c r="B211" s="129">
        <v>0</v>
      </c>
      <c r="C211" s="129">
        <v>1</v>
      </c>
      <c r="D211" s="129">
        <v>1</v>
      </c>
      <c r="E211" s="129">
        <v>1</v>
      </c>
      <c r="F211" s="110">
        <v>2413</v>
      </c>
      <c r="G211" s="110">
        <v>2413.1999999999998</v>
      </c>
      <c r="H211" s="120"/>
      <c r="I211" s="120"/>
      <c r="J211" s="120"/>
      <c r="K211" s="120"/>
      <c r="L211" s="120"/>
      <c r="M211" s="121"/>
      <c r="N211" s="120"/>
    </row>
    <row r="212" spans="1:14" x14ac:dyDescent="0.25">
      <c r="A212" s="111" t="s">
        <v>15</v>
      </c>
      <c r="B212" s="130">
        <v>0</v>
      </c>
      <c r="C212" s="130">
        <v>1</v>
      </c>
      <c r="D212" s="130">
        <v>1</v>
      </c>
      <c r="E212" s="130">
        <v>1</v>
      </c>
      <c r="F212" s="111">
        <v>2414</v>
      </c>
      <c r="G212" s="111">
        <v>2414.1</v>
      </c>
      <c r="H212" s="120"/>
      <c r="I212" s="120"/>
      <c r="J212" s="120"/>
      <c r="K212" s="120"/>
      <c r="L212" s="120"/>
      <c r="M212" s="121"/>
      <c r="N212" s="120"/>
    </row>
    <row r="213" spans="1:14" x14ac:dyDescent="0.25">
      <c r="A213" s="110" t="s">
        <v>15</v>
      </c>
      <c r="B213" s="129">
        <v>0</v>
      </c>
      <c r="C213" s="129">
        <v>0</v>
      </c>
      <c r="D213" s="129">
        <v>0</v>
      </c>
      <c r="E213" s="129">
        <v>1</v>
      </c>
      <c r="F213" s="110">
        <v>2415</v>
      </c>
      <c r="G213" s="110">
        <v>2415.1</v>
      </c>
      <c r="H213" s="120"/>
      <c r="I213" s="120"/>
      <c r="J213" s="120"/>
      <c r="K213" s="120"/>
      <c r="L213" s="120"/>
      <c r="M213" s="121"/>
      <c r="N213" s="120"/>
    </row>
    <row r="214" spans="1:14" x14ac:dyDescent="0.25">
      <c r="A214" s="110" t="s">
        <v>15</v>
      </c>
      <c r="B214" s="129">
        <v>0</v>
      </c>
      <c r="C214" s="129">
        <v>0</v>
      </c>
      <c r="D214" s="129">
        <v>0</v>
      </c>
      <c r="E214" s="129">
        <v>1</v>
      </c>
      <c r="F214" s="110">
        <v>2415</v>
      </c>
      <c r="G214" s="110">
        <v>2415.1999999999998</v>
      </c>
      <c r="H214" s="120"/>
      <c r="I214" s="120"/>
      <c r="J214" s="120"/>
      <c r="K214" s="120"/>
      <c r="L214" s="120"/>
      <c r="M214" s="121"/>
      <c r="N214" s="120"/>
    </row>
    <row r="215" spans="1:14" x14ac:dyDescent="0.25">
      <c r="A215" s="110" t="s">
        <v>15</v>
      </c>
      <c r="B215" s="129">
        <v>0</v>
      </c>
      <c r="C215" s="129">
        <v>0</v>
      </c>
      <c r="D215" s="129">
        <v>0</v>
      </c>
      <c r="E215" s="129">
        <v>1</v>
      </c>
      <c r="F215" s="110">
        <v>2415</v>
      </c>
      <c r="G215" s="110">
        <v>2415.3000000000002</v>
      </c>
      <c r="H215" s="120"/>
      <c r="I215" s="120"/>
      <c r="J215" s="120"/>
      <c r="K215" s="120"/>
      <c r="L215" s="120"/>
      <c r="M215" s="121"/>
      <c r="N215" s="120"/>
    </row>
    <row r="216" spans="1:14" x14ac:dyDescent="0.25">
      <c r="A216" s="110" t="s">
        <v>15</v>
      </c>
      <c r="B216" s="129">
        <v>0</v>
      </c>
      <c r="C216" s="129">
        <v>0</v>
      </c>
      <c r="D216" s="129">
        <v>0</v>
      </c>
      <c r="E216" s="129">
        <v>1</v>
      </c>
      <c r="F216" s="110">
        <v>2415</v>
      </c>
      <c r="G216" s="110">
        <v>2415.4</v>
      </c>
      <c r="H216" s="120"/>
      <c r="I216" s="120"/>
      <c r="J216" s="120"/>
      <c r="K216" s="120"/>
      <c r="L216" s="120"/>
      <c r="M216" s="121"/>
      <c r="N216" s="120"/>
    </row>
    <row r="217" spans="1:14" x14ac:dyDescent="0.25">
      <c r="A217" s="111" t="s">
        <v>15</v>
      </c>
      <c r="B217" s="130">
        <v>0</v>
      </c>
      <c r="C217" s="130">
        <v>0</v>
      </c>
      <c r="D217" s="130">
        <v>1</v>
      </c>
      <c r="E217" s="130">
        <v>1</v>
      </c>
      <c r="F217" s="111">
        <v>2416</v>
      </c>
      <c r="G217" s="111">
        <v>2416.1</v>
      </c>
      <c r="H217" s="120"/>
      <c r="I217" s="120"/>
      <c r="J217" s="120"/>
      <c r="K217" s="120"/>
      <c r="L217" s="120"/>
      <c r="M217" s="121"/>
      <c r="N217" s="120"/>
    </row>
    <row r="218" spans="1:14" x14ac:dyDescent="0.25">
      <c r="A218" s="110" t="s">
        <v>15</v>
      </c>
      <c r="B218" s="129">
        <v>0</v>
      </c>
      <c r="C218" s="129">
        <v>1</v>
      </c>
      <c r="D218" s="129">
        <v>1</v>
      </c>
      <c r="E218" s="129">
        <v>1</v>
      </c>
      <c r="F218" s="110">
        <v>2417</v>
      </c>
      <c r="G218" s="110">
        <v>2417.1</v>
      </c>
      <c r="H218" s="120"/>
      <c r="I218" s="120"/>
      <c r="J218" s="120"/>
      <c r="K218" s="120"/>
      <c r="L218" s="120"/>
      <c r="M218" s="121"/>
      <c r="N218" s="120"/>
    </row>
    <row r="219" spans="1:14" x14ac:dyDescent="0.25">
      <c r="A219" s="111" t="s">
        <v>15</v>
      </c>
      <c r="B219" s="130">
        <v>0</v>
      </c>
      <c r="C219" s="130">
        <v>1</v>
      </c>
      <c r="D219" s="130">
        <v>1</v>
      </c>
      <c r="E219" s="130">
        <v>1</v>
      </c>
      <c r="F219" s="111">
        <v>2418</v>
      </c>
      <c r="G219" s="111">
        <v>2418.1</v>
      </c>
      <c r="H219" s="120"/>
      <c r="I219" s="120"/>
      <c r="J219" s="120"/>
      <c r="K219" s="120"/>
      <c r="L219" s="120"/>
      <c r="M219" s="121"/>
      <c r="N219" s="120"/>
    </row>
    <row r="220" spans="1:14" x14ac:dyDescent="0.25">
      <c r="A220" s="111" t="s">
        <v>15</v>
      </c>
      <c r="B220" s="130">
        <v>0</v>
      </c>
      <c r="C220" s="130">
        <v>1</v>
      </c>
      <c r="D220" s="130">
        <v>1</v>
      </c>
      <c r="E220" s="130">
        <v>1</v>
      </c>
      <c r="F220" s="111">
        <v>2418</v>
      </c>
      <c r="G220" s="111">
        <v>2418.1999999999998</v>
      </c>
      <c r="H220" s="120"/>
      <c r="I220" s="120"/>
      <c r="J220" s="120"/>
      <c r="K220" s="120"/>
      <c r="L220" s="120"/>
      <c r="M220" s="121"/>
      <c r="N220" s="120"/>
    </row>
    <row r="221" spans="1:14" x14ac:dyDescent="0.25">
      <c r="A221" s="111" t="s">
        <v>15</v>
      </c>
      <c r="B221" s="130">
        <v>0</v>
      </c>
      <c r="C221" s="130">
        <v>1</v>
      </c>
      <c r="D221" s="130">
        <v>1</v>
      </c>
      <c r="E221" s="130">
        <v>1</v>
      </c>
      <c r="F221" s="111">
        <v>2418</v>
      </c>
      <c r="G221" s="111">
        <v>2418.3000000000002</v>
      </c>
      <c r="H221" s="120"/>
      <c r="I221" s="120"/>
      <c r="J221" s="120"/>
      <c r="K221" s="120"/>
      <c r="L221" s="120"/>
      <c r="M221" s="121"/>
      <c r="N221" s="120"/>
    </row>
    <row r="222" spans="1:14" x14ac:dyDescent="0.25">
      <c r="A222" s="111" t="s">
        <v>15</v>
      </c>
      <c r="B222" s="130">
        <v>0</v>
      </c>
      <c r="C222" s="130">
        <v>1</v>
      </c>
      <c r="D222" s="130">
        <v>1</v>
      </c>
      <c r="E222" s="130">
        <v>1</v>
      </c>
      <c r="F222" s="111">
        <v>2418</v>
      </c>
      <c r="G222" s="111">
        <v>2418.4</v>
      </c>
      <c r="H222" s="120"/>
      <c r="I222" s="120"/>
      <c r="J222" s="120"/>
      <c r="K222" s="120"/>
      <c r="L222" s="120"/>
      <c r="M222" s="121"/>
      <c r="N222" s="120"/>
    </row>
    <row r="223" spans="1:14" x14ac:dyDescent="0.25">
      <c r="A223" s="110" t="s">
        <v>15</v>
      </c>
      <c r="B223" s="129">
        <v>0</v>
      </c>
      <c r="C223" s="129">
        <v>1</v>
      </c>
      <c r="D223" s="129">
        <v>1</v>
      </c>
      <c r="E223" s="129">
        <v>1</v>
      </c>
      <c r="F223" s="110">
        <v>2419</v>
      </c>
      <c r="G223" s="110">
        <v>2419.1</v>
      </c>
      <c r="H223" s="120"/>
      <c r="I223" s="120"/>
      <c r="J223" s="120"/>
      <c r="K223" s="120"/>
      <c r="L223" s="120"/>
      <c r="M223" s="121"/>
      <c r="N223" s="120"/>
    </row>
    <row r="224" spans="1:14" x14ac:dyDescent="0.25">
      <c r="A224" s="111" t="s">
        <v>15</v>
      </c>
      <c r="B224" s="130">
        <v>0</v>
      </c>
      <c r="C224" s="130">
        <v>1</v>
      </c>
      <c r="D224" s="130">
        <v>1</v>
      </c>
      <c r="E224" s="130">
        <v>1</v>
      </c>
      <c r="F224" s="111">
        <v>2420</v>
      </c>
      <c r="G224" s="111">
        <v>2420.1</v>
      </c>
      <c r="H224" s="120"/>
      <c r="I224" s="120"/>
      <c r="J224" s="120"/>
      <c r="K224" s="120"/>
      <c r="L224" s="120"/>
      <c r="M224" s="121"/>
      <c r="N224" s="120"/>
    </row>
    <row r="225" spans="1:14" x14ac:dyDescent="0.25">
      <c r="A225" s="110" t="s">
        <v>15</v>
      </c>
      <c r="B225" s="129">
        <v>0</v>
      </c>
      <c r="C225" s="129">
        <v>1</v>
      </c>
      <c r="D225" s="129">
        <v>1</v>
      </c>
      <c r="E225" s="129">
        <v>1</v>
      </c>
      <c r="F225" s="110">
        <v>2421</v>
      </c>
      <c r="G225" s="110">
        <v>2421.1</v>
      </c>
      <c r="H225" s="120"/>
      <c r="I225" s="120"/>
      <c r="J225" s="120"/>
      <c r="K225" s="120"/>
      <c r="L225" s="120"/>
      <c r="M225" s="121"/>
      <c r="N225" s="120"/>
    </row>
    <row r="226" spans="1:14" x14ac:dyDescent="0.25">
      <c r="A226" s="111" t="s">
        <v>15</v>
      </c>
      <c r="B226" s="130">
        <v>0</v>
      </c>
      <c r="C226" s="130">
        <v>1</v>
      </c>
      <c r="D226" s="130">
        <v>1</v>
      </c>
      <c r="E226" s="130">
        <v>1</v>
      </c>
      <c r="F226" s="111">
        <v>2422</v>
      </c>
      <c r="G226" s="111">
        <v>2422.1</v>
      </c>
      <c r="H226" s="120"/>
      <c r="I226" s="120"/>
      <c r="J226" s="120"/>
      <c r="K226" s="120"/>
      <c r="L226" s="120"/>
      <c r="M226" s="121"/>
      <c r="N226" s="120"/>
    </row>
    <row r="227" spans="1:14" x14ac:dyDescent="0.25">
      <c r="A227" s="111" t="s">
        <v>15</v>
      </c>
      <c r="B227" s="130">
        <v>0</v>
      </c>
      <c r="C227" s="130">
        <v>1</v>
      </c>
      <c r="D227" s="130">
        <v>1</v>
      </c>
      <c r="E227" s="130">
        <v>1</v>
      </c>
      <c r="F227" s="111">
        <v>2422</v>
      </c>
      <c r="G227" s="111">
        <v>2422.1999999999998</v>
      </c>
      <c r="H227" s="120"/>
      <c r="I227" s="120"/>
      <c r="J227" s="120"/>
      <c r="K227" s="120"/>
      <c r="L227" s="120"/>
      <c r="M227" s="121"/>
      <c r="N227" s="120"/>
    </row>
    <row r="228" spans="1:14" x14ac:dyDescent="0.25">
      <c r="A228" s="110" t="s">
        <v>15</v>
      </c>
      <c r="B228" s="129">
        <v>0</v>
      </c>
      <c r="C228" s="129">
        <v>1</v>
      </c>
      <c r="D228" s="129">
        <v>1</v>
      </c>
      <c r="E228" s="129">
        <v>1</v>
      </c>
      <c r="F228" s="110">
        <v>2423</v>
      </c>
      <c r="G228" s="110">
        <v>2423.1</v>
      </c>
      <c r="H228" s="120"/>
      <c r="I228" s="120"/>
      <c r="J228" s="120"/>
      <c r="K228" s="120"/>
      <c r="L228" s="120"/>
      <c r="M228" s="121"/>
      <c r="N228" s="120"/>
    </row>
    <row r="229" spans="1:14" x14ac:dyDescent="0.25">
      <c r="A229" s="110" t="s">
        <v>15</v>
      </c>
      <c r="B229" s="129">
        <v>0</v>
      </c>
      <c r="C229" s="129">
        <v>1</v>
      </c>
      <c r="D229" s="129">
        <v>1</v>
      </c>
      <c r="E229" s="129">
        <v>1</v>
      </c>
      <c r="F229" s="110">
        <v>2423</v>
      </c>
      <c r="G229" s="110">
        <v>2423.1999999999998</v>
      </c>
      <c r="H229" s="120"/>
      <c r="I229" s="120"/>
      <c r="J229" s="120"/>
      <c r="K229" s="120"/>
      <c r="L229" s="120"/>
      <c r="M229" s="121"/>
      <c r="N229" s="120"/>
    </row>
    <row r="230" spans="1:14" x14ac:dyDescent="0.25">
      <c r="A230" s="111" t="s">
        <v>15</v>
      </c>
      <c r="B230" s="130">
        <v>0</v>
      </c>
      <c r="C230" s="130">
        <v>0</v>
      </c>
      <c r="D230" s="130">
        <v>1</v>
      </c>
      <c r="E230" s="130">
        <v>1</v>
      </c>
      <c r="F230" s="111">
        <v>2424</v>
      </c>
      <c r="G230" s="111">
        <v>2424.1</v>
      </c>
      <c r="H230" s="120"/>
      <c r="I230" s="120"/>
      <c r="J230" s="120"/>
      <c r="K230" s="120"/>
      <c r="L230" s="120"/>
      <c r="M230" s="121"/>
      <c r="N230" s="120"/>
    </row>
    <row r="231" spans="1:14" x14ac:dyDescent="0.25">
      <c r="A231" s="111" t="s">
        <v>15</v>
      </c>
      <c r="B231" s="130">
        <v>0</v>
      </c>
      <c r="C231" s="130">
        <v>0</v>
      </c>
      <c r="D231" s="130">
        <v>1</v>
      </c>
      <c r="E231" s="130">
        <v>1</v>
      </c>
      <c r="F231" s="111">
        <v>2424</v>
      </c>
      <c r="G231" s="111">
        <v>2424.1999999999998</v>
      </c>
      <c r="H231" s="120"/>
      <c r="I231" s="120"/>
      <c r="J231" s="120"/>
      <c r="K231" s="120"/>
      <c r="L231" s="120"/>
      <c r="M231" s="121"/>
      <c r="N231" s="120"/>
    </row>
    <row r="232" spans="1:14" x14ac:dyDescent="0.25">
      <c r="A232" s="110" t="s">
        <v>15</v>
      </c>
      <c r="B232" s="129">
        <v>0</v>
      </c>
      <c r="C232" s="129">
        <v>0</v>
      </c>
      <c r="D232" s="129">
        <v>0</v>
      </c>
      <c r="E232" s="129">
        <v>1</v>
      </c>
      <c r="F232" s="110">
        <v>2425</v>
      </c>
      <c r="G232" s="110">
        <v>2425.1</v>
      </c>
      <c r="H232" s="120"/>
      <c r="I232" s="120"/>
      <c r="J232" s="120"/>
      <c r="K232" s="120"/>
      <c r="L232" s="120"/>
      <c r="M232" s="121"/>
      <c r="N232" s="120"/>
    </row>
    <row r="233" spans="1:14" x14ac:dyDescent="0.25">
      <c r="A233" s="110" t="s">
        <v>15</v>
      </c>
      <c r="B233" s="129">
        <v>0</v>
      </c>
      <c r="C233" s="129">
        <v>0</v>
      </c>
      <c r="D233" s="129">
        <v>0</v>
      </c>
      <c r="E233" s="129">
        <v>1</v>
      </c>
      <c r="F233" s="110">
        <v>2425</v>
      </c>
      <c r="G233" s="110">
        <v>2425.1999999999998</v>
      </c>
      <c r="H233" s="120"/>
      <c r="I233" s="120"/>
      <c r="J233" s="120"/>
      <c r="K233" s="120"/>
      <c r="L233" s="120"/>
      <c r="M233" s="121"/>
      <c r="N233" s="120"/>
    </row>
    <row r="234" spans="1:14" x14ac:dyDescent="0.25">
      <c r="A234" s="111" t="s">
        <v>15</v>
      </c>
      <c r="B234" s="130">
        <v>0</v>
      </c>
      <c r="C234" s="130">
        <v>1</v>
      </c>
      <c r="D234" s="130">
        <v>1</v>
      </c>
      <c r="E234" s="130">
        <v>1</v>
      </c>
      <c r="F234" s="111">
        <v>2426</v>
      </c>
      <c r="G234" s="111">
        <v>2426.1</v>
      </c>
      <c r="H234" s="120"/>
      <c r="I234" s="120"/>
      <c r="J234" s="120"/>
      <c r="K234" s="120"/>
      <c r="L234" s="120"/>
      <c r="M234" s="121"/>
      <c r="N234" s="120"/>
    </row>
    <row r="235" spans="1:14" x14ac:dyDescent="0.25">
      <c r="A235" s="111" t="s">
        <v>15</v>
      </c>
      <c r="B235" s="130">
        <v>0</v>
      </c>
      <c r="C235" s="130">
        <v>1</v>
      </c>
      <c r="D235" s="130">
        <v>1</v>
      </c>
      <c r="E235" s="130">
        <v>1</v>
      </c>
      <c r="F235" s="111">
        <v>2426</v>
      </c>
      <c r="G235" s="111">
        <v>2426.1999999999998</v>
      </c>
      <c r="H235" s="120"/>
      <c r="I235" s="120"/>
      <c r="J235" s="120"/>
      <c r="K235" s="120"/>
      <c r="L235" s="120"/>
      <c r="M235" s="121"/>
      <c r="N235" s="120"/>
    </row>
    <row r="236" spans="1:14" x14ac:dyDescent="0.25">
      <c r="A236" s="111" t="s">
        <v>15</v>
      </c>
      <c r="B236" s="130">
        <v>0</v>
      </c>
      <c r="C236" s="130">
        <v>1</v>
      </c>
      <c r="D236" s="130">
        <v>1</v>
      </c>
      <c r="E236" s="130">
        <v>1</v>
      </c>
      <c r="F236" s="111">
        <v>2426</v>
      </c>
      <c r="G236" s="111">
        <v>2426.3000000000002</v>
      </c>
      <c r="H236" s="120"/>
      <c r="I236" s="120"/>
      <c r="J236" s="120"/>
      <c r="K236" s="120"/>
      <c r="L236" s="120"/>
      <c r="M236" s="121"/>
      <c r="N236" s="120"/>
    </row>
    <row r="237" spans="1:14" x14ac:dyDescent="0.25">
      <c r="A237" s="110" t="s">
        <v>15</v>
      </c>
      <c r="B237" s="129">
        <v>0</v>
      </c>
      <c r="C237" s="129">
        <v>1</v>
      </c>
      <c r="D237" s="129">
        <v>1</v>
      </c>
      <c r="E237" s="129">
        <v>1</v>
      </c>
      <c r="F237" s="110">
        <v>2427</v>
      </c>
      <c r="G237" s="110">
        <v>2427.1</v>
      </c>
      <c r="H237" s="120"/>
      <c r="I237" s="120"/>
      <c r="J237" s="120"/>
      <c r="K237" s="120"/>
      <c r="L237" s="120"/>
      <c r="M237" s="121"/>
      <c r="N237" s="120"/>
    </row>
    <row r="238" spans="1:14" x14ac:dyDescent="0.25">
      <c r="A238" s="111" t="s">
        <v>15</v>
      </c>
      <c r="B238" s="130">
        <v>0</v>
      </c>
      <c r="C238" s="130">
        <v>1</v>
      </c>
      <c r="D238" s="130">
        <v>1</v>
      </c>
      <c r="E238" s="130">
        <v>1</v>
      </c>
      <c r="F238" s="111">
        <v>2428</v>
      </c>
      <c r="G238" s="111">
        <v>2428.1</v>
      </c>
      <c r="H238" s="120"/>
      <c r="I238" s="120"/>
      <c r="J238" s="120"/>
      <c r="K238" s="120"/>
      <c r="L238" s="120"/>
      <c r="M238" s="121"/>
      <c r="N238" s="120"/>
    </row>
    <row r="239" spans="1:14" x14ac:dyDescent="0.25">
      <c r="A239" s="110" t="s">
        <v>15</v>
      </c>
      <c r="B239" s="129">
        <v>0</v>
      </c>
      <c r="C239" s="129">
        <v>1</v>
      </c>
      <c r="D239" s="129">
        <v>1</v>
      </c>
      <c r="E239" s="129">
        <v>1</v>
      </c>
      <c r="F239" s="110">
        <v>2429</v>
      </c>
      <c r="G239" s="110">
        <v>2429.1</v>
      </c>
      <c r="H239" s="120"/>
      <c r="I239" s="120"/>
      <c r="J239" s="120"/>
      <c r="K239" s="120"/>
      <c r="L239" s="120"/>
      <c r="M239" s="121"/>
      <c r="N239" s="120"/>
    </row>
    <row r="240" spans="1:14" x14ac:dyDescent="0.25">
      <c r="A240" s="110" t="s">
        <v>15</v>
      </c>
      <c r="B240" s="129">
        <v>0</v>
      </c>
      <c r="C240" s="129">
        <v>1</v>
      </c>
      <c r="D240" s="129">
        <v>1</v>
      </c>
      <c r="E240" s="129">
        <v>1</v>
      </c>
      <c r="F240" s="110">
        <v>2429</v>
      </c>
      <c r="G240" s="110">
        <v>2429.1999999999998</v>
      </c>
      <c r="H240" s="120"/>
      <c r="I240" s="120"/>
      <c r="J240" s="120"/>
      <c r="K240" s="120"/>
      <c r="L240" s="120"/>
      <c r="M240" s="121"/>
      <c r="N240" s="120"/>
    </row>
    <row r="241" spans="1:14" x14ac:dyDescent="0.25">
      <c r="A241" s="111" t="s">
        <v>15</v>
      </c>
      <c r="B241" s="130">
        <v>0</v>
      </c>
      <c r="C241" s="130">
        <v>0</v>
      </c>
      <c r="D241" s="130">
        <v>1</v>
      </c>
      <c r="E241" s="130">
        <v>1</v>
      </c>
      <c r="F241" s="111">
        <v>2430</v>
      </c>
      <c r="G241" s="111">
        <v>2430.1</v>
      </c>
      <c r="H241" s="120"/>
      <c r="I241" s="120"/>
      <c r="J241" s="120"/>
      <c r="K241" s="120"/>
      <c r="L241" s="120"/>
      <c r="M241" s="121"/>
      <c r="N241" s="120"/>
    </row>
    <row r="242" spans="1:14" x14ac:dyDescent="0.25">
      <c r="A242" s="111" t="s">
        <v>15</v>
      </c>
      <c r="B242" s="130">
        <v>0</v>
      </c>
      <c r="C242" s="130">
        <v>0</v>
      </c>
      <c r="D242" s="130">
        <v>1</v>
      </c>
      <c r="E242" s="130">
        <v>1</v>
      </c>
      <c r="F242" s="111">
        <v>2430</v>
      </c>
      <c r="G242" s="111">
        <v>2430.1999999999998</v>
      </c>
      <c r="H242" s="120"/>
      <c r="I242" s="120"/>
      <c r="J242" s="120"/>
      <c r="K242" s="120"/>
      <c r="L242" s="120"/>
      <c r="M242" s="121"/>
      <c r="N242" s="120"/>
    </row>
    <row r="243" spans="1:14" x14ac:dyDescent="0.25">
      <c r="A243" s="110" t="s">
        <v>15</v>
      </c>
      <c r="B243" s="129">
        <v>1</v>
      </c>
      <c r="C243" s="129">
        <v>1</v>
      </c>
      <c r="D243" s="129">
        <v>1</v>
      </c>
      <c r="E243" s="129">
        <v>1</v>
      </c>
      <c r="F243" s="110">
        <v>2500</v>
      </c>
      <c r="G243" s="110">
        <v>2500.1</v>
      </c>
      <c r="H243" s="120"/>
      <c r="I243" s="120"/>
      <c r="J243" s="120"/>
      <c r="K243" s="120"/>
      <c r="L243" s="120"/>
      <c r="M243" s="121"/>
      <c r="N243" s="120"/>
    </row>
    <row r="244" spans="1:14" x14ac:dyDescent="0.25">
      <c r="A244" s="110" t="s">
        <v>15</v>
      </c>
      <c r="B244" s="129">
        <v>1</v>
      </c>
      <c r="C244" s="129">
        <v>1</v>
      </c>
      <c r="D244" s="129">
        <v>1</v>
      </c>
      <c r="E244" s="129">
        <v>1</v>
      </c>
      <c r="F244" s="110">
        <v>2500</v>
      </c>
      <c r="G244" s="110">
        <v>2500.1999999999998</v>
      </c>
      <c r="H244" s="120"/>
      <c r="I244" s="120"/>
      <c r="J244" s="120"/>
      <c r="K244" s="120"/>
      <c r="L244" s="120"/>
      <c r="M244" s="121"/>
      <c r="N244" s="120"/>
    </row>
    <row r="245" spans="1:14" x14ac:dyDescent="0.25">
      <c r="A245" s="111" t="s">
        <v>15</v>
      </c>
      <c r="B245" s="130">
        <v>0</v>
      </c>
      <c r="C245" s="130">
        <v>1</v>
      </c>
      <c r="D245" s="130">
        <v>1</v>
      </c>
      <c r="E245" s="130">
        <v>1</v>
      </c>
      <c r="F245" s="111">
        <v>2501</v>
      </c>
      <c r="G245" s="111">
        <v>2501.1</v>
      </c>
      <c r="H245" s="120"/>
      <c r="I245" s="120"/>
      <c r="J245" s="120"/>
      <c r="K245" s="120"/>
      <c r="L245" s="120"/>
      <c r="M245" s="121"/>
      <c r="N245" s="120"/>
    </row>
    <row r="246" spans="1:14" x14ac:dyDescent="0.25">
      <c r="A246" s="111" t="s">
        <v>15</v>
      </c>
      <c r="B246" s="130">
        <v>0</v>
      </c>
      <c r="C246" s="130">
        <v>1</v>
      </c>
      <c r="D246" s="130">
        <v>1</v>
      </c>
      <c r="E246" s="130">
        <v>1</v>
      </c>
      <c r="F246" s="111">
        <v>2501</v>
      </c>
      <c r="G246" s="111">
        <v>2501.1999999999998</v>
      </c>
      <c r="H246" s="120"/>
      <c r="I246" s="120"/>
      <c r="J246" s="120"/>
      <c r="K246" s="120"/>
      <c r="L246" s="120"/>
      <c r="M246" s="121"/>
      <c r="N246" s="120"/>
    </row>
    <row r="247" spans="1:14" x14ac:dyDescent="0.25">
      <c r="A247" s="111" t="s">
        <v>15</v>
      </c>
      <c r="B247" s="130">
        <v>0</v>
      </c>
      <c r="C247" s="130">
        <v>1</v>
      </c>
      <c r="D247" s="130">
        <v>1</v>
      </c>
      <c r="E247" s="130">
        <v>1</v>
      </c>
      <c r="F247" s="111">
        <v>2501</v>
      </c>
      <c r="G247" s="111">
        <v>2501.3000000000002</v>
      </c>
      <c r="H247" s="120"/>
      <c r="I247" s="120"/>
      <c r="J247" s="120"/>
      <c r="K247" s="120"/>
      <c r="L247" s="120"/>
      <c r="M247" s="121"/>
      <c r="N247" s="120"/>
    </row>
    <row r="248" spans="1:14" x14ac:dyDescent="0.25">
      <c r="A248" s="110" t="s">
        <v>15</v>
      </c>
      <c r="B248" s="129">
        <v>0</v>
      </c>
      <c r="C248" s="129">
        <v>1</v>
      </c>
      <c r="D248" s="129">
        <v>0</v>
      </c>
      <c r="E248" s="129">
        <v>0</v>
      </c>
      <c r="F248" s="110">
        <v>2502</v>
      </c>
      <c r="G248" s="110">
        <v>2502.1</v>
      </c>
      <c r="H248" s="120"/>
      <c r="I248" s="120"/>
      <c r="J248" s="120"/>
      <c r="K248" s="120"/>
      <c r="L248" s="120"/>
      <c r="M248" s="121"/>
      <c r="N248" s="120"/>
    </row>
    <row r="249" spans="1:14" x14ac:dyDescent="0.25">
      <c r="A249" s="111" t="s">
        <v>15</v>
      </c>
      <c r="B249" s="130">
        <v>0</v>
      </c>
      <c r="C249" s="130">
        <v>0</v>
      </c>
      <c r="D249" s="130">
        <v>1</v>
      </c>
      <c r="E249" s="130">
        <v>1</v>
      </c>
      <c r="F249" s="111">
        <v>2503</v>
      </c>
      <c r="G249" s="111">
        <v>2503.1</v>
      </c>
      <c r="H249" s="120"/>
      <c r="I249" s="120"/>
      <c r="J249" s="120"/>
      <c r="K249" s="120"/>
      <c r="L249" s="120"/>
      <c r="M249" s="121"/>
      <c r="N249" s="120"/>
    </row>
    <row r="250" spans="1:14" x14ac:dyDescent="0.25">
      <c r="A250" s="111" t="s">
        <v>15</v>
      </c>
      <c r="B250" s="130">
        <v>0</v>
      </c>
      <c r="C250" s="130">
        <v>0</v>
      </c>
      <c r="D250" s="130">
        <v>1</v>
      </c>
      <c r="E250" s="130">
        <v>1</v>
      </c>
      <c r="F250" s="111">
        <v>2503</v>
      </c>
      <c r="G250" s="111">
        <v>2503.1999999999998</v>
      </c>
      <c r="H250" s="120"/>
      <c r="I250" s="120"/>
      <c r="J250" s="120"/>
      <c r="K250" s="120"/>
      <c r="L250" s="120"/>
      <c r="M250" s="121"/>
      <c r="N250" s="120"/>
    </row>
    <row r="251" spans="1:14" x14ac:dyDescent="0.25">
      <c r="A251" s="111" t="s">
        <v>15</v>
      </c>
      <c r="B251" s="130">
        <v>0</v>
      </c>
      <c r="C251" s="130">
        <v>0</v>
      </c>
      <c r="D251" s="130">
        <v>1</v>
      </c>
      <c r="E251" s="130">
        <v>1</v>
      </c>
      <c r="F251" s="111">
        <v>2503</v>
      </c>
      <c r="G251" s="111">
        <v>2503.3000000000002</v>
      </c>
      <c r="H251" s="120"/>
      <c r="I251" s="120"/>
      <c r="J251" s="120"/>
      <c r="K251" s="120"/>
      <c r="L251" s="120"/>
      <c r="M251" s="121"/>
      <c r="N251" s="120"/>
    </row>
    <row r="252" spans="1:14" x14ac:dyDescent="0.25">
      <c r="A252" s="110" t="s">
        <v>15</v>
      </c>
      <c r="B252" s="129">
        <v>0</v>
      </c>
      <c r="C252" s="129">
        <v>1</v>
      </c>
      <c r="D252" s="129">
        <v>0</v>
      </c>
      <c r="E252" s="129">
        <v>0</v>
      </c>
      <c r="F252" s="110">
        <v>2504</v>
      </c>
      <c r="G252" s="110">
        <v>2504.1</v>
      </c>
      <c r="H252" s="120"/>
      <c r="I252" s="120"/>
      <c r="J252" s="120"/>
      <c r="K252" s="120"/>
      <c r="L252" s="120"/>
      <c r="M252" s="121"/>
      <c r="N252" s="120"/>
    </row>
    <row r="253" spans="1:14" x14ac:dyDescent="0.25">
      <c r="A253" s="110" t="s">
        <v>15</v>
      </c>
      <c r="B253" s="129">
        <v>0</v>
      </c>
      <c r="C253" s="129">
        <v>1</v>
      </c>
      <c r="D253" s="129">
        <v>0</v>
      </c>
      <c r="E253" s="129">
        <v>0</v>
      </c>
      <c r="F253" s="110">
        <v>2504</v>
      </c>
      <c r="G253" s="110">
        <v>2504.1999999999998</v>
      </c>
      <c r="H253" s="120"/>
      <c r="I253" s="120"/>
      <c r="J253" s="120"/>
      <c r="K253" s="120"/>
      <c r="L253" s="120"/>
      <c r="M253" s="121"/>
      <c r="N253" s="120"/>
    </row>
    <row r="254" spans="1:14" x14ac:dyDescent="0.25">
      <c r="A254" s="110" t="s">
        <v>15</v>
      </c>
      <c r="B254" s="129">
        <v>0</v>
      </c>
      <c r="C254" s="129">
        <v>1</v>
      </c>
      <c r="D254" s="129">
        <v>0</v>
      </c>
      <c r="E254" s="129">
        <v>0</v>
      </c>
      <c r="F254" s="110">
        <v>2504</v>
      </c>
      <c r="G254" s="110">
        <v>2504.3000000000002</v>
      </c>
      <c r="H254" s="120"/>
      <c r="I254" s="120"/>
      <c r="J254" s="120"/>
      <c r="K254" s="120"/>
      <c r="L254" s="120"/>
      <c r="M254" s="121"/>
      <c r="N254" s="120"/>
    </row>
    <row r="255" spans="1:14" x14ac:dyDescent="0.25">
      <c r="A255" s="111" t="s">
        <v>15</v>
      </c>
      <c r="B255" s="130">
        <v>0</v>
      </c>
      <c r="C255" s="130">
        <v>0</v>
      </c>
      <c r="D255" s="130">
        <v>1</v>
      </c>
      <c r="E255" s="130">
        <v>1</v>
      </c>
      <c r="F255" s="111">
        <v>2505</v>
      </c>
      <c r="G255" s="111">
        <v>2505.1</v>
      </c>
      <c r="H255" s="120"/>
      <c r="I255" s="120"/>
      <c r="J255" s="120"/>
      <c r="K255" s="120"/>
      <c r="L255" s="120"/>
      <c r="M255" s="121"/>
      <c r="N255" s="120"/>
    </row>
    <row r="256" spans="1:14" x14ac:dyDescent="0.25">
      <c r="A256" s="111" t="s">
        <v>15</v>
      </c>
      <c r="B256" s="130">
        <v>0</v>
      </c>
      <c r="C256" s="130">
        <v>0</v>
      </c>
      <c r="D256" s="130">
        <v>1</v>
      </c>
      <c r="E256" s="130">
        <v>1</v>
      </c>
      <c r="F256" s="111">
        <v>2505</v>
      </c>
      <c r="G256" s="111">
        <v>2505.1999999999998</v>
      </c>
      <c r="H256" s="120"/>
      <c r="I256" s="120"/>
      <c r="J256" s="120"/>
      <c r="K256" s="120"/>
      <c r="L256" s="120"/>
      <c r="M256" s="121"/>
      <c r="N256" s="120"/>
    </row>
    <row r="257" spans="1:14" x14ac:dyDescent="0.25">
      <c r="A257" s="111" t="s">
        <v>15</v>
      </c>
      <c r="B257" s="130">
        <v>0</v>
      </c>
      <c r="C257" s="130">
        <v>0</v>
      </c>
      <c r="D257" s="130">
        <v>1</v>
      </c>
      <c r="E257" s="130">
        <v>1</v>
      </c>
      <c r="F257" s="111">
        <v>2505</v>
      </c>
      <c r="G257" s="111">
        <v>2505.3000000000002</v>
      </c>
      <c r="H257" s="120"/>
      <c r="I257" s="120"/>
      <c r="J257" s="120"/>
      <c r="K257" s="120"/>
      <c r="L257" s="120"/>
      <c r="M257" s="121"/>
      <c r="N257" s="120"/>
    </row>
    <row r="258" spans="1:14" x14ac:dyDescent="0.25">
      <c r="A258" s="111" t="s">
        <v>15</v>
      </c>
      <c r="B258" s="130">
        <v>0</v>
      </c>
      <c r="C258" s="130">
        <v>0</v>
      </c>
      <c r="D258" s="130">
        <v>1</v>
      </c>
      <c r="E258" s="130">
        <v>1</v>
      </c>
      <c r="F258" s="111">
        <v>2505</v>
      </c>
      <c r="G258" s="111">
        <v>2505.4</v>
      </c>
      <c r="H258" s="120"/>
      <c r="I258" s="120"/>
      <c r="J258" s="120"/>
      <c r="K258" s="120"/>
      <c r="L258" s="120"/>
      <c r="M258" s="121"/>
      <c r="N258" s="120"/>
    </row>
    <row r="259" spans="1:14" x14ac:dyDescent="0.25">
      <c r="A259" s="111" t="s">
        <v>15</v>
      </c>
      <c r="B259" s="130">
        <v>0</v>
      </c>
      <c r="C259" s="130">
        <v>0</v>
      </c>
      <c r="D259" s="130">
        <v>1</v>
      </c>
      <c r="E259" s="130">
        <v>1</v>
      </c>
      <c r="F259" s="111">
        <v>2505</v>
      </c>
      <c r="G259" s="111">
        <v>2505.5</v>
      </c>
      <c r="H259" s="120"/>
      <c r="I259" s="120"/>
      <c r="J259" s="120"/>
      <c r="K259" s="120"/>
      <c r="L259" s="120"/>
      <c r="M259" s="121"/>
      <c r="N259" s="120"/>
    </row>
    <row r="260" spans="1:14" x14ac:dyDescent="0.25">
      <c r="A260" s="111" t="s">
        <v>15</v>
      </c>
      <c r="B260" s="130">
        <v>0</v>
      </c>
      <c r="C260" s="130">
        <v>0</v>
      </c>
      <c r="D260" s="130">
        <v>1</v>
      </c>
      <c r="E260" s="130">
        <v>1</v>
      </c>
      <c r="F260" s="111">
        <v>2505</v>
      </c>
      <c r="G260" s="111">
        <v>2505.6</v>
      </c>
      <c r="H260" s="120"/>
      <c r="I260" s="120"/>
      <c r="J260" s="120"/>
      <c r="K260" s="120"/>
      <c r="L260" s="120"/>
      <c r="M260" s="121"/>
      <c r="N260" s="120"/>
    </row>
    <row r="261" spans="1:14" x14ac:dyDescent="0.25">
      <c r="A261" s="110" t="s">
        <v>15</v>
      </c>
      <c r="B261" s="129">
        <v>0</v>
      </c>
      <c r="C261" s="129">
        <v>0</v>
      </c>
      <c r="D261" s="129">
        <v>1</v>
      </c>
      <c r="E261" s="129">
        <v>1</v>
      </c>
      <c r="F261" s="110">
        <v>2506</v>
      </c>
      <c r="G261" s="110">
        <v>2506.1</v>
      </c>
      <c r="H261" s="120"/>
      <c r="I261" s="120"/>
      <c r="J261" s="120"/>
      <c r="K261" s="120"/>
      <c r="L261" s="120"/>
      <c r="M261" s="121"/>
      <c r="N261" s="120"/>
    </row>
    <row r="262" spans="1:14" x14ac:dyDescent="0.25">
      <c r="A262" s="111" t="s">
        <v>15</v>
      </c>
      <c r="B262" s="130">
        <v>0</v>
      </c>
      <c r="C262" s="130">
        <v>1</v>
      </c>
      <c r="D262" s="130">
        <v>1</v>
      </c>
      <c r="E262" s="130">
        <v>1</v>
      </c>
      <c r="F262" s="111">
        <v>2507</v>
      </c>
      <c r="G262" s="111">
        <v>2507.1</v>
      </c>
      <c r="H262" s="120"/>
      <c r="I262" s="120"/>
      <c r="J262" s="120"/>
      <c r="K262" s="120"/>
      <c r="L262" s="120"/>
      <c r="M262" s="121"/>
      <c r="N262" s="120"/>
    </row>
    <row r="263" spans="1:14" x14ac:dyDescent="0.25">
      <c r="A263" s="111" t="s">
        <v>15</v>
      </c>
      <c r="B263" s="130">
        <v>0</v>
      </c>
      <c r="C263" s="130">
        <v>1</v>
      </c>
      <c r="D263" s="130">
        <v>1</v>
      </c>
      <c r="E263" s="130">
        <v>1</v>
      </c>
      <c r="F263" s="111">
        <v>2507</v>
      </c>
      <c r="G263" s="111">
        <v>2507.1999999999998</v>
      </c>
      <c r="H263" s="120"/>
      <c r="I263" s="120"/>
      <c r="J263" s="120"/>
      <c r="K263" s="120"/>
      <c r="L263" s="120"/>
      <c r="M263" s="121"/>
      <c r="N263" s="120"/>
    </row>
    <row r="264" spans="1:14" x14ac:dyDescent="0.25">
      <c r="A264" s="110" t="s">
        <v>15</v>
      </c>
      <c r="B264" s="129">
        <v>0</v>
      </c>
      <c r="C264" s="129">
        <v>1</v>
      </c>
      <c r="D264" s="129">
        <v>1</v>
      </c>
      <c r="E264" s="129">
        <v>1</v>
      </c>
      <c r="F264" s="110">
        <v>2508</v>
      </c>
      <c r="G264" s="110">
        <v>2508.1</v>
      </c>
      <c r="H264" s="120"/>
      <c r="I264" s="120"/>
      <c r="J264" s="120"/>
      <c r="K264" s="120"/>
      <c r="L264" s="120"/>
      <c r="M264" s="121"/>
      <c r="N264" s="120"/>
    </row>
    <row r="265" spans="1:14" x14ac:dyDescent="0.25">
      <c r="A265" s="111" t="s">
        <v>15</v>
      </c>
      <c r="B265" s="130">
        <v>0</v>
      </c>
      <c r="C265" s="130">
        <v>1</v>
      </c>
      <c r="D265" s="130">
        <v>1</v>
      </c>
      <c r="E265" s="130">
        <v>1</v>
      </c>
      <c r="F265" s="111">
        <v>2509</v>
      </c>
      <c r="G265" s="111">
        <v>2509.1</v>
      </c>
      <c r="H265" s="120"/>
      <c r="I265" s="120"/>
      <c r="J265" s="120"/>
      <c r="K265" s="120"/>
      <c r="L265" s="120"/>
      <c r="M265" s="121"/>
      <c r="N265" s="120"/>
    </row>
    <row r="266" spans="1:14" x14ac:dyDescent="0.25">
      <c r="A266" s="110" t="s">
        <v>15</v>
      </c>
      <c r="B266" s="129">
        <v>0</v>
      </c>
      <c r="C266" s="129">
        <v>1</v>
      </c>
      <c r="D266" s="129">
        <v>1</v>
      </c>
      <c r="E266" s="129">
        <v>1</v>
      </c>
      <c r="F266" s="110">
        <v>2510</v>
      </c>
      <c r="G266" s="110">
        <v>2510.1</v>
      </c>
      <c r="H266" s="120"/>
      <c r="I266" s="120"/>
      <c r="J266" s="120"/>
      <c r="K266" s="120"/>
      <c r="L266" s="120"/>
      <c r="M266" s="121"/>
      <c r="N266" s="120"/>
    </row>
    <row r="267" spans="1:14" x14ac:dyDescent="0.25">
      <c r="A267" s="111" t="s">
        <v>15</v>
      </c>
      <c r="B267" s="130">
        <v>0</v>
      </c>
      <c r="C267" s="130">
        <v>1</v>
      </c>
      <c r="D267" s="130">
        <v>1</v>
      </c>
      <c r="E267" s="130">
        <v>1</v>
      </c>
      <c r="F267" s="111">
        <v>2511</v>
      </c>
      <c r="G267" s="111">
        <v>2511.1</v>
      </c>
      <c r="H267" s="120"/>
      <c r="I267" s="120"/>
      <c r="J267" s="120"/>
      <c r="K267" s="120"/>
      <c r="L267" s="120"/>
      <c r="M267" s="121"/>
      <c r="N267" s="120"/>
    </row>
    <row r="268" spans="1:14" x14ac:dyDescent="0.25">
      <c r="A268" s="110" t="s">
        <v>15</v>
      </c>
      <c r="B268" s="129">
        <v>0</v>
      </c>
      <c r="C268" s="129">
        <v>1</v>
      </c>
      <c r="D268" s="129">
        <v>1</v>
      </c>
      <c r="E268" s="129">
        <v>1</v>
      </c>
      <c r="F268" s="110">
        <v>2512</v>
      </c>
      <c r="G268" s="110">
        <v>2512.1</v>
      </c>
      <c r="H268" s="120"/>
      <c r="I268" s="120"/>
      <c r="J268" s="120"/>
      <c r="K268" s="120"/>
      <c r="L268" s="120"/>
      <c r="M268" s="121"/>
      <c r="N268" s="120"/>
    </row>
    <row r="269" spans="1:14" x14ac:dyDescent="0.25">
      <c r="A269" s="110" t="s">
        <v>15</v>
      </c>
      <c r="B269" s="129">
        <v>0</v>
      </c>
      <c r="C269" s="129">
        <v>1</v>
      </c>
      <c r="D269" s="129">
        <v>1</v>
      </c>
      <c r="E269" s="129">
        <v>1</v>
      </c>
      <c r="F269" s="110">
        <v>2512</v>
      </c>
      <c r="G269" s="110">
        <v>2512.1999999999998</v>
      </c>
      <c r="H269" s="120"/>
      <c r="I269" s="120"/>
      <c r="J269" s="120"/>
      <c r="K269" s="120"/>
      <c r="L269" s="120"/>
      <c r="M269" s="121"/>
      <c r="N269" s="120"/>
    </row>
    <row r="270" spans="1:14" x14ac:dyDescent="0.25">
      <c r="A270" s="111" t="s">
        <v>15</v>
      </c>
      <c r="B270" s="130">
        <v>0</v>
      </c>
      <c r="C270" s="130">
        <v>1</v>
      </c>
      <c r="D270" s="130">
        <v>1</v>
      </c>
      <c r="E270" s="130">
        <v>1</v>
      </c>
      <c r="F270" s="111">
        <v>2513</v>
      </c>
      <c r="G270" s="111">
        <v>2513.1</v>
      </c>
      <c r="H270" s="120"/>
      <c r="I270" s="120"/>
      <c r="J270" s="120"/>
      <c r="K270" s="120"/>
      <c r="L270" s="120"/>
      <c r="M270" s="121"/>
      <c r="N270" s="120"/>
    </row>
    <row r="271" spans="1:14" x14ac:dyDescent="0.25">
      <c r="A271" s="110" t="s">
        <v>15</v>
      </c>
      <c r="B271" s="129">
        <v>0</v>
      </c>
      <c r="C271" s="129">
        <v>1</v>
      </c>
      <c r="D271" s="129">
        <v>1</v>
      </c>
      <c r="E271" s="129">
        <v>1</v>
      </c>
      <c r="F271" s="110">
        <v>2600</v>
      </c>
      <c r="G271" s="110">
        <v>2600.1</v>
      </c>
      <c r="H271" s="120"/>
      <c r="I271" s="120"/>
      <c r="J271" s="120"/>
      <c r="K271" s="120"/>
      <c r="L271" s="120"/>
      <c r="M271" s="121"/>
      <c r="N271" s="120"/>
    </row>
    <row r="272" spans="1:14" x14ac:dyDescent="0.25">
      <c r="A272" s="111" t="s">
        <v>15</v>
      </c>
      <c r="B272" s="130">
        <v>0</v>
      </c>
      <c r="C272" s="130">
        <v>0</v>
      </c>
      <c r="D272" s="130">
        <v>1</v>
      </c>
      <c r="E272" s="130">
        <v>1</v>
      </c>
      <c r="F272" s="111">
        <v>2601</v>
      </c>
      <c r="G272" s="111">
        <v>2601.1</v>
      </c>
      <c r="H272" s="120"/>
      <c r="I272" s="120"/>
      <c r="J272" s="120"/>
      <c r="K272" s="120"/>
      <c r="L272" s="120"/>
      <c r="M272" s="121"/>
      <c r="N272" s="120"/>
    </row>
    <row r="273" spans="1:14" x14ac:dyDescent="0.25">
      <c r="A273" s="110" t="s">
        <v>15</v>
      </c>
      <c r="B273" s="129">
        <v>0</v>
      </c>
      <c r="C273" s="129">
        <v>0</v>
      </c>
      <c r="D273" s="129">
        <v>1</v>
      </c>
      <c r="E273" s="129">
        <v>1</v>
      </c>
      <c r="F273" s="110">
        <v>2602</v>
      </c>
      <c r="G273" s="110">
        <v>2602.1</v>
      </c>
      <c r="H273" s="120"/>
      <c r="I273" s="120"/>
      <c r="J273" s="120"/>
      <c r="K273" s="120"/>
      <c r="L273" s="120"/>
      <c r="M273" s="121"/>
      <c r="N273" s="120"/>
    </row>
    <row r="274" spans="1:14" x14ac:dyDescent="0.25">
      <c r="A274" s="110" t="s">
        <v>15</v>
      </c>
      <c r="B274" s="129">
        <v>0</v>
      </c>
      <c r="C274" s="129">
        <v>0</v>
      </c>
      <c r="D274" s="129">
        <v>1</v>
      </c>
      <c r="E274" s="129">
        <v>1</v>
      </c>
      <c r="F274" s="110">
        <v>2602</v>
      </c>
      <c r="G274" s="110">
        <v>2602.1999999999998</v>
      </c>
      <c r="H274" s="120"/>
      <c r="I274" s="120"/>
      <c r="J274" s="120"/>
      <c r="K274" s="120"/>
      <c r="L274" s="120"/>
      <c r="M274" s="121"/>
      <c r="N274" s="120"/>
    </row>
    <row r="275" spans="1:14" x14ac:dyDescent="0.25">
      <c r="A275" s="110" t="s">
        <v>15</v>
      </c>
      <c r="B275" s="129">
        <v>0</v>
      </c>
      <c r="C275" s="129">
        <v>0</v>
      </c>
      <c r="D275" s="129">
        <v>1</v>
      </c>
      <c r="E275" s="129">
        <v>1</v>
      </c>
      <c r="F275" s="110">
        <v>2602</v>
      </c>
      <c r="G275" s="110">
        <v>2602.3000000000002</v>
      </c>
      <c r="H275" s="120"/>
      <c r="I275" s="120"/>
      <c r="J275" s="120"/>
      <c r="K275" s="120"/>
      <c r="L275" s="120"/>
      <c r="M275" s="121"/>
      <c r="N275" s="120"/>
    </row>
    <row r="276" spans="1:14" x14ac:dyDescent="0.25">
      <c r="A276" s="110" t="s">
        <v>15</v>
      </c>
      <c r="B276" s="129">
        <v>0</v>
      </c>
      <c r="C276" s="129">
        <v>0</v>
      </c>
      <c r="D276" s="129">
        <v>1</v>
      </c>
      <c r="E276" s="129">
        <v>1</v>
      </c>
      <c r="F276" s="110">
        <v>2602</v>
      </c>
      <c r="G276" s="110">
        <v>2602.4</v>
      </c>
      <c r="H276" s="120"/>
      <c r="I276" s="120"/>
      <c r="J276" s="120"/>
      <c r="K276" s="120"/>
      <c r="L276" s="120"/>
      <c r="M276" s="121"/>
      <c r="N276" s="120"/>
    </row>
    <row r="277" spans="1:14" x14ac:dyDescent="0.25">
      <c r="A277" s="110" t="s">
        <v>15</v>
      </c>
      <c r="B277" s="129">
        <v>0</v>
      </c>
      <c r="C277" s="129">
        <v>0</v>
      </c>
      <c r="D277" s="129">
        <v>1</v>
      </c>
      <c r="E277" s="129">
        <v>1</v>
      </c>
      <c r="F277" s="110">
        <v>2602</v>
      </c>
      <c r="G277" s="110">
        <v>2602.5</v>
      </c>
      <c r="H277" s="120"/>
      <c r="I277" s="120"/>
      <c r="J277" s="120"/>
      <c r="K277" s="120"/>
      <c r="L277" s="120"/>
      <c r="M277" s="121"/>
      <c r="N277" s="120"/>
    </row>
    <row r="278" spans="1:14" x14ac:dyDescent="0.25">
      <c r="A278" s="111" t="s">
        <v>15</v>
      </c>
      <c r="B278" s="130">
        <v>0</v>
      </c>
      <c r="C278" s="130">
        <v>1</v>
      </c>
      <c r="D278" s="130">
        <v>1</v>
      </c>
      <c r="E278" s="130">
        <v>1</v>
      </c>
      <c r="F278" s="111">
        <v>2603</v>
      </c>
      <c r="G278" s="111">
        <v>2603.1</v>
      </c>
      <c r="H278" s="120"/>
      <c r="I278" s="120"/>
      <c r="J278" s="120"/>
      <c r="K278" s="120"/>
      <c r="L278" s="120"/>
      <c r="M278" s="121"/>
      <c r="N278" s="120"/>
    </row>
    <row r="279" spans="1:14" x14ac:dyDescent="0.25">
      <c r="A279" s="111" t="s">
        <v>15</v>
      </c>
      <c r="B279" s="130">
        <v>0</v>
      </c>
      <c r="C279" s="130">
        <v>1</v>
      </c>
      <c r="D279" s="130">
        <v>1</v>
      </c>
      <c r="E279" s="130">
        <v>1</v>
      </c>
      <c r="F279" s="111">
        <v>2603</v>
      </c>
      <c r="G279" s="111">
        <v>2603.1999999999998</v>
      </c>
      <c r="H279" s="120"/>
      <c r="I279" s="120"/>
      <c r="J279" s="120"/>
      <c r="K279" s="120"/>
      <c r="L279" s="120"/>
      <c r="M279" s="121"/>
      <c r="N279" s="120"/>
    </row>
    <row r="280" spans="1:14" x14ac:dyDescent="0.25">
      <c r="A280" s="110" t="s">
        <v>15</v>
      </c>
      <c r="B280" s="129">
        <v>0</v>
      </c>
      <c r="C280" s="129">
        <v>1</v>
      </c>
      <c r="D280" s="129">
        <v>1</v>
      </c>
      <c r="E280" s="129">
        <v>1</v>
      </c>
      <c r="F280" s="110">
        <v>2604</v>
      </c>
      <c r="G280" s="110">
        <v>2604.1</v>
      </c>
      <c r="H280" s="120"/>
      <c r="I280" s="120"/>
      <c r="J280" s="120"/>
      <c r="K280" s="120"/>
      <c r="L280" s="120"/>
      <c r="M280" s="121"/>
      <c r="N280" s="120"/>
    </row>
    <row r="281" spans="1:14" x14ac:dyDescent="0.25">
      <c r="A281" s="110" t="s">
        <v>15</v>
      </c>
      <c r="B281" s="129">
        <v>0</v>
      </c>
      <c r="C281" s="129">
        <v>1</v>
      </c>
      <c r="D281" s="129">
        <v>1</v>
      </c>
      <c r="E281" s="129">
        <v>1</v>
      </c>
      <c r="F281" s="110">
        <v>2604</v>
      </c>
      <c r="G281" s="110">
        <v>2604.1999999999998</v>
      </c>
      <c r="H281" s="120"/>
      <c r="I281" s="120"/>
      <c r="J281" s="120"/>
      <c r="K281" s="120"/>
      <c r="L281" s="120"/>
      <c r="M281" s="121"/>
      <c r="N281" s="120"/>
    </row>
    <row r="282" spans="1:14" x14ac:dyDescent="0.25">
      <c r="A282" s="111" t="s">
        <v>15</v>
      </c>
      <c r="B282" s="130">
        <v>0</v>
      </c>
      <c r="C282" s="130">
        <v>0</v>
      </c>
      <c r="D282" s="130">
        <v>1</v>
      </c>
      <c r="E282" s="130">
        <v>1</v>
      </c>
      <c r="F282" s="111">
        <v>2605</v>
      </c>
      <c r="G282" s="111">
        <v>2605.1</v>
      </c>
      <c r="H282" s="120"/>
      <c r="I282" s="120"/>
      <c r="J282" s="120"/>
      <c r="K282" s="120"/>
      <c r="L282" s="120"/>
      <c r="M282" s="121"/>
      <c r="N282" s="120"/>
    </row>
    <row r="283" spans="1:14" x14ac:dyDescent="0.25">
      <c r="A283" s="111" t="s">
        <v>15</v>
      </c>
      <c r="B283" s="130">
        <v>0</v>
      </c>
      <c r="C283" s="130">
        <v>0</v>
      </c>
      <c r="D283" s="130">
        <v>1</v>
      </c>
      <c r="E283" s="130">
        <v>1</v>
      </c>
      <c r="F283" s="111">
        <v>2605</v>
      </c>
      <c r="G283" s="111">
        <v>2605.1999999999998</v>
      </c>
      <c r="H283" s="120"/>
      <c r="I283" s="120"/>
      <c r="J283" s="120"/>
      <c r="K283" s="120"/>
      <c r="L283" s="120"/>
      <c r="M283" s="121"/>
      <c r="N283" s="120"/>
    </row>
    <row r="284" spans="1:14" x14ac:dyDescent="0.25">
      <c r="A284" s="110" t="s">
        <v>15</v>
      </c>
      <c r="B284" s="129">
        <v>0</v>
      </c>
      <c r="C284" s="129">
        <v>1</v>
      </c>
      <c r="D284" s="129">
        <v>1</v>
      </c>
      <c r="E284" s="129">
        <v>1</v>
      </c>
      <c r="F284" s="110">
        <v>2700</v>
      </c>
      <c r="G284" s="110">
        <v>2700.1</v>
      </c>
      <c r="H284" s="120"/>
      <c r="I284" s="120"/>
      <c r="J284" s="120"/>
      <c r="K284" s="120"/>
      <c r="L284" s="120"/>
      <c r="M284" s="121"/>
      <c r="N284" s="120"/>
    </row>
    <row r="285" spans="1:14" x14ac:dyDescent="0.25">
      <c r="A285" s="110" t="s">
        <v>15</v>
      </c>
      <c r="B285" s="129">
        <v>0</v>
      </c>
      <c r="C285" s="129">
        <v>1</v>
      </c>
      <c r="D285" s="129">
        <v>1</v>
      </c>
      <c r="E285" s="129">
        <v>1</v>
      </c>
      <c r="F285" s="110">
        <v>2700</v>
      </c>
      <c r="G285" s="110">
        <v>2700.2</v>
      </c>
      <c r="H285" s="120"/>
      <c r="I285" s="120"/>
      <c r="J285" s="120"/>
      <c r="K285" s="120"/>
      <c r="L285" s="120"/>
      <c r="M285" s="121"/>
      <c r="N285" s="120"/>
    </row>
    <row r="286" spans="1:14" x14ac:dyDescent="0.25">
      <c r="A286" s="111" t="s">
        <v>15</v>
      </c>
      <c r="B286" s="130">
        <v>0</v>
      </c>
      <c r="C286" s="130">
        <v>1</v>
      </c>
      <c r="D286" s="130">
        <v>1</v>
      </c>
      <c r="E286" s="130">
        <v>1</v>
      </c>
      <c r="F286" s="111">
        <v>2701</v>
      </c>
      <c r="G286" s="111">
        <v>2701.1</v>
      </c>
      <c r="H286" s="120"/>
      <c r="I286" s="120"/>
      <c r="J286" s="120"/>
      <c r="K286" s="120"/>
      <c r="L286" s="120"/>
      <c r="M286" s="121"/>
      <c r="N286" s="120"/>
    </row>
    <row r="287" spans="1:14" x14ac:dyDescent="0.25">
      <c r="A287" s="110" t="s">
        <v>15</v>
      </c>
      <c r="B287" s="129">
        <v>0</v>
      </c>
      <c r="C287" s="129">
        <v>1</v>
      </c>
      <c r="D287" s="129">
        <v>1</v>
      </c>
      <c r="E287" s="129">
        <v>1</v>
      </c>
      <c r="F287" s="110">
        <v>2702</v>
      </c>
      <c r="G287" s="110">
        <v>2702.1</v>
      </c>
      <c r="H287" s="120"/>
      <c r="I287" s="120"/>
      <c r="J287" s="120"/>
      <c r="K287" s="120"/>
      <c r="L287" s="120"/>
      <c r="M287" s="121"/>
      <c r="N287" s="120"/>
    </row>
    <row r="288" spans="1:14" x14ac:dyDescent="0.25">
      <c r="A288" s="110" t="s">
        <v>15</v>
      </c>
      <c r="B288" s="129">
        <v>0</v>
      </c>
      <c r="C288" s="129">
        <v>1</v>
      </c>
      <c r="D288" s="129">
        <v>1</v>
      </c>
      <c r="E288" s="129">
        <v>1</v>
      </c>
      <c r="F288" s="110">
        <v>2702</v>
      </c>
      <c r="G288" s="110">
        <v>2702.2</v>
      </c>
      <c r="H288" s="120"/>
      <c r="I288" s="120"/>
      <c r="J288" s="120"/>
      <c r="K288" s="120"/>
      <c r="L288" s="120"/>
      <c r="M288" s="121"/>
      <c r="N288" s="120"/>
    </row>
    <row r="289" spans="1:14" x14ac:dyDescent="0.25">
      <c r="A289" s="110" t="s">
        <v>15</v>
      </c>
      <c r="B289" s="129">
        <v>0</v>
      </c>
      <c r="C289" s="129">
        <v>1</v>
      </c>
      <c r="D289" s="129">
        <v>1</v>
      </c>
      <c r="E289" s="129">
        <v>1</v>
      </c>
      <c r="F289" s="110">
        <v>2702</v>
      </c>
      <c r="G289" s="110">
        <v>2702.3</v>
      </c>
      <c r="H289" s="120"/>
      <c r="I289" s="120"/>
      <c r="J289" s="120"/>
      <c r="K289" s="120"/>
      <c r="L289" s="120"/>
      <c r="M289" s="121"/>
      <c r="N289" s="120"/>
    </row>
    <row r="290" spans="1:14" x14ac:dyDescent="0.25">
      <c r="A290" s="110" t="s">
        <v>15</v>
      </c>
      <c r="B290" s="129">
        <v>0</v>
      </c>
      <c r="C290" s="129">
        <v>1</v>
      </c>
      <c r="D290" s="129">
        <v>1</v>
      </c>
      <c r="E290" s="129">
        <v>1</v>
      </c>
      <c r="F290" s="110">
        <v>2702</v>
      </c>
      <c r="G290" s="110">
        <v>2702.4</v>
      </c>
      <c r="H290" s="120"/>
      <c r="I290" s="120"/>
      <c r="J290" s="120"/>
      <c r="K290" s="120"/>
      <c r="L290" s="120"/>
      <c r="M290" s="121"/>
      <c r="N290" s="120"/>
    </row>
    <row r="291" spans="1:14" x14ac:dyDescent="0.25">
      <c r="A291" s="110" t="s">
        <v>15</v>
      </c>
      <c r="B291" s="129">
        <v>0</v>
      </c>
      <c r="C291" s="129">
        <v>1</v>
      </c>
      <c r="D291" s="129">
        <v>1</v>
      </c>
      <c r="E291" s="129">
        <v>1</v>
      </c>
      <c r="F291" s="110">
        <v>2702</v>
      </c>
      <c r="G291" s="110">
        <v>2702.5</v>
      </c>
      <c r="H291" s="120"/>
      <c r="I291" s="120"/>
      <c r="J291" s="120"/>
      <c r="K291" s="120"/>
      <c r="L291" s="120"/>
      <c r="M291" s="121"/>
      <c r="N291" s="120"/>
    </row>
    <row r="292" spans="1:14" x14ac:dyDescent="0.25">
      <c r="A292" s="111" t="s">
        <v>15</v>
      </c>
      <c r="B292" s="130">
        <v>0</v>
      </c>
      <c r="C292" s="130">
        <v>1</v>
      </c>
      <c r="D292" s="130">
        <v>1</v>
      </c>
      <c r="E292" s="130">
        <v>1</v>
      </c>
      <c r="F292" s="111">
        <v>2703</v>
      </c>
      <c r="G292" s="111">
        <v>2703.1</v>
      </c>
      <c r="H292" s="120"/>
      <c r="I292" s="120"/>
      <c r="J292" s="120"/>
      <c r="K292" s="120"/>
      <c r="L292" s="120"/>
      <c r="M292" s="121"/>
      <c r="N292" s="120"/>
    </row>
    <row r="293" spans="1:14" x14ac:dyDescent="0.25">
      <c r="A293" s="111" t="s">
        <v>15</v>
      </c>
      <c r="B293" s="130">
        <v>0</v>
      </c>
      <c r="C293" s="130">
        <v>1</v>
      </c>
      <c r="D293" s="130">
        <v>1</v>
      </c>
      <c r="E293" s="130">
        <v>1</v>
      </c>
      <c r="F293" s="111">
        <v>2703</v>
      </c>
      <c r="G293" s="111">
        <v>2703.2</v>
      </c>
      <c r="H293" s="120"/>
      <c r="I293" s="120"/>
      <c r="J293" s="120"/>
      <c r="K293" s="120"/>
      <c r="L293" s="120"/>
      <c r="M293" s="121"/>
      <c r="N293" s="120"/>
    </row>
    <row r="294" spans="1:14" x14ac:dyDescent="0.25">
      <c r="A294" s="110" t="s">
        <v>15</v>
      </c>
      <c r="B294" s="129">
        <v>0</v>
      </c>
      <c r="C294" s="129">
        <v>1</v>
      </c>
      <c r="D294" s="129">
        <v>1</v>
      </c>
      <c r="E294" s="129">
        <v>1</v>
      </c>
      <c r="F294" s="110">
        <v>2704</v>
      </c>
      <c r="G294" s="110">
        <v>2704.1</v>
      </c>
      <c r="H294" s="120"/>
      <c r="I294" s="120"/>
      <c r="J294" s="120"/>
      <c r="K294" s="120"/>
      <c r="L294" s="120"/>
      <c r="M294" s="121"/>
      <c r="N294" s="120"/>
    </row>
    <row r="295" spans="1:14" x14ac:dyDescent="0.25">
      <c r="A295" s="110" t="s">
        <v>15</v>
      </c>
      <c r="B295" s="129">
        <v>0</v>
      </c>
      <c r="C295" s="129">
        <v>1</v>
      </c>
      <c r="D295" s="129">
        <v>1</v>
      </c>
      <c r="E295" s="129">
        <v>1</v>
      </c>
      <c r="F295" s="110">
        <v>2704</v>
      </c>
      <c r="G295" s="110">
        <v>2704.2</v>
      </c>
      <c r="H295" s="120"/>
      <c r="I295" s="120"/>
      <c r="J295" s="120"/>
      <c r="K295" s="120"/>
      <c r="L295" s="120"/>
      <c r="M295" s="121"/>
      <c r="N295" s="120"/>
    </row>
    <row r="296" spans="1:14" x14ac:dyDescent="0.25">
      <c r="A296" s="112" t="s">
        <v>16</v>
      </c>
      <c r="B296" s="131">
        <v>0</v>
      </c>
      <c r="C296" s="131">
        <v>1</v>
      </c>
      <c r="D296" s="131">
        <v>1</v>
      </c>
      <c r="E296" s="131">
        <v>1</v>
      </c>
      <c r="F296" s="112">
        <v>3100</v>
      </c>
      <c r="G296" s="112">
        <v>3100.1</v>
      </c>
      <c r="H296" s="120"/>
      <c r="I296" s="120"/>
      <c r="J296" s="120"/>
      <c r="K296" s="120"/>
      <c r="L296" s="120"/>
      <c r="M296" s="121"/>
      <c r="N296" s="120"/>
    </row>
    <row r="297" spans="1:14" x14ac:dyDescent="0.25">
      <c r="A297" s="112" t="s">
        <v>16</v>
      </c>
      <c r="B297" s="131">
        <v>0</v>
      </c>
      <c r="C297" s="131">
        <v>1</v>
      </c>
      <c r="D297" s="131">
        <v>1</v>
      </c>
      <c r="E297" s="131">
        <v>1</v>
      </c>
      <c r="F297" s="112">
        <v>3100</v>
      </c>
      <c r="G297" s="112">
        <v>3100.2</v>
      </c>
      <c r="H297" s="120"/>
      <c r="I297" s="120"/>
      <c r="J297" s="120"/>
      <c r="K297" s="120"/>
      <c r="L297" s="120"/>
      <c r="M297" s="121"/>
      <c r="N297" s="120"/>
    </row>
    <row r="298" spans="1:14" x14ac:dyDescent="0.25">
      <c r="A298" s="112" t="s">
        <v>16</v>
      </c>
      <c r="B298" s="131">
        <v>0</v>
      </c>
      <c r="C298" s="131">
        <v>1</v>
      </c>
      <c r="D298" s="131">
        <v>1</v>
      </c>
      <c r="E298" s="131">
        <v>1</v>
      </c>
      <c r="F298" s="112">
        <v>3100</v>
      </c>
      <c r="G298" s="112">
        <v>3100.3</v>
      </c>
      <c r="H298" s="120"/>
      <c r="I298" s="120"/>
      <c r="J298" s="120"/>
      <c r="K298" s="120"/>
      <c r="L298" s="120"/>
      <c r="M298" s="121"/>
      <c r="N298" s="120"/>
    </row>
    <row r="299" spans="1:14" x14ac:dyDescent="0.25">
      <c r="A299" s="113" t="s">
        <v>16</v>
      </c>
      <c r="B299" s="132">
        <v>0</v>
      </c>
      <c r="C299" s="132">
        <v>1</v>
      </c>
      <c r="D299" s="132">
        <v>1</v>
      </c>
      <c r="E299" s="132">
        <v>0</v>
      </c>
      <c r="F299" s="113">
        <v>3101</v>
      </c>
      <c r="G299" s="113">
        <v>3101.1</v>
      </c>
      <c r="H299" s="120"/>
      <c r="I299" s="120"/>
      <c r="J299" s="120"/>
      <c r="K299" s="120"/>
      <c r="L299" s="120"/>
      <c r="M299" s="121"/>
      <c r="N299" s="120"/>
    </row>
    <row r="300" spans="1:14" x14ac:dyDescent="0.25">
      <c r="A300" s="113" t="s">
        <v>16</v>
      </c>
      <c r="B300" s="132">
        <v>0</v>
      </c>
      <c r="C300" s="132">
        <v>1</v>
      </c>
      <c r="D300" s="132">
        <v>1</v>
      </c>
      <c r="E300" s="132">
        <v>0</v>
      </c>
      <c r="F300" s="113">
        <v>3101</v>
      </c>
      <c r="G300" s="113">
        <v>3101.2</v>
      </c>
      <c r="H300" s="120"/>
      <c r="I300" s="120"/>
      <c r="J300" s="120"/>
      <c r="K300" s="120"/>
      <c r="L300" s="120"/>
      <c r="M300" s="121"/>
      <c r="N300" s="120"/>
    </row>
    <row r="301" spans="1:14" x14ac:dyDescent="0.25">
      <c r="A301" s="113" t="s">
        <v>16</v>
      </c>
      <c r="B301" s="132">
        <v>0</v>
      </c>
      <c r="C301" s="132">
        <v>1</v>
      </c>
      <c r="D301" s="132">
        <v>1</v>
      </c>
      <c r="E301" s="132">
        <v>0</v>
      </c>
      <c r="F301" s="113">
        <v>3101</v>
      </c>
      <c r="G301" s="113">
        <v>3101.3</v>
      </c>
      <c r="H301" s="120"/>
      <c r="I301" s="120"/>
      <c r="J301" s="120"/>
      <c r="K301" s="120"/>
      <c r="L301" s="120"/>
      <c r="M301" s="121"/>
      <c r="N301" s="120"/>
    </row>
    <row r="302" spans="1:14" x14ac:dyDescent="0.25">
      <c r="A302" s="113" t="s">
        <v>16</v>
      </c>
      <c r="B302" s="132">
        <v>0</v>
      </c>
      <c r="C302" s="132">
        <v>1</v>
      </c>
      <c r="D302" s="132">
        <v>1</v>
      </c>
      <c r="E302" s="132">
        <v>0</v>
      </c>
      <c r="F302" s="113">
        <v>3101</v>
      </c>
      <c r="G302" s="113">
        <v>3101.4</v>
      </c>
      <c r="H302" s="120"/>
      <c r="I302" s="120"/>
      <c r="J302" s="120"/>
      <c r="K302" s="120"/>
      <c r="L302" s="120"/>
      <c r="M302" s="121"/>
      <c r="N302" s="120"/>
    </row>
    <row r="303" spans="1:14" x14ac:dyDescent="0.25">
      <c r="A303" s="112" t="s">
        <v>16</v>
      </c>
      <c r="B303" s="131">
        <v>0</v>
      </c>
      <c r="C303" s="131">
        <v>0</v>
      </c>
      <c r="D303" s="131">
        <v>0</v>
      </c>
      <c r="E303" s="131">
        <v>1</v>
      </c>
      <c r="F303" s="112">
        <v>3102</v>
      </c>
      <c r="G303" s="112">
        <v>3102.1</v>
      </c>
      <c r="H303" s="120"/>
      <c r="I303" s="120"/>
      <c r="J303" s="120"/>
      <c r="K303" s="120"/>
      <c r="L303" s="120"/>
      <c r="M303" s="121"/>
      <c r="N303" s="120"/>
    </row>
    <row r="304" spans="1:14" x14ac:dyDescent="0.25">
      <c r="A304" s="112" t="s">
        <v>16</v>
      </c>
      <c r="B304" s="131">
        <v>0</v>
      </c>
      <c r="C304" s="131">
        <v>0</v>
      </c>
      <c r="D304" s="131">
        <v>0</v>
      </c>
      <c r="E304" s="131">
        <v>1</v>
      </c>
      <c r="F304" s="112">
        <v>3102</v>
      </c>
      <c r="G304" s="112">
        <v>3102.2</v>
      </c>
      <c r="H304" s="120"/>
      <c r="I304" s="120"/>
      <c r="J304" s="120"/>
      <c r="K304" s="120"/>
      <c r="L304" s="120"/>
      <c r="M304" s="121"/>
      <c r="N304" s="120"/>
    </row>
    <row r="305" spans="1:14" x14ac:dyDescent="0.25">
      <c r="A305" s="112" t="s">
        <v>16</v>
      </c>
      <c r="B305" s="131">
        <v>0</v>
      </c>
      <c r="C305" s="131">
        <v>0</v>
      </c>
      <c r="D305" s="131">
        <v>0</v>
      </c>
      <c r="E305" s="131">
        <v>1</v>
      </c>
      <c r="F305" s="112">
        <v>3102</v>
      </c>
      <c r="G305" s="112">
        <v>3102.3</v>
      </c>
      <c r="H305" s="120"/>
      <c r="I305" s="120"/>
      <c r="J305" s="120"/>
      <c r="K305" s="120"/>
      <c r="L305" s="120"/>
      <c r="M305" s="121"/>
      <c r="N305" s="120"/>
    </row>
    <row r="306" spans="1:14" x14ac:dyDescent="0.25">
      <c r="A306" s="112" t="s">
        <v>16</v>
      </c>
      <c r="B306" s="131">
        <v>0</v>
      </c>
      <c r="C306" s="131">
        <v>0</v>
      </c>
      <c r="D306" s="131">
        <v>0</v>
      </c>
      <c r="E306" s="131">
        <v>1</v>
      </c>
      <c r="F306" s="112">
        <v>3102</v>
      </c>
      <c r="G306" s="112">
        <v>3102.4</v>
      </c>
      <c r="H306" s="120"/>
      <c r="I306" s="120"/>
      <c r="J306" s="120"/>
      <c r="K306" s="120"/>
      <c r="L306" s="120"/>
      <c r="M306" s="121"/>
      <c r="N306" s="120"/>
    </row>
    <row r="307" spans="1:14" x14ac:dyDescent="0.25">
      <c r="A307" s="112" t="s">
        <v>16</v>
      </c>
      <c r="B307" s="131">
        <v>0</v>
      </c>
      <c r="C307" s="131">
        <v>0</v>
      </c>
      <c r="D307" s="131">
        <v>0</v>
      </c>
      <c r="E307" s="131">
        <v>1</v>
      </c>
      <c r="F307" s="112">
        <v>3102</v>
      </c>
      <c r="G307" s="112">
        <v>3102.5</v>
      </c>
      <c r="H307" s="120"/>
      <c r="I307" s="120"/>
      <c r="J307" s="120"/>
      <c r="K307" s="120"/>
      <c r="L307" s="120"/>
      <c r="M307" s="121"/>
      <c r="N307" s="120"/>
    </row>
    <row r="308" spans="1:14" x14ac:dyDescent="0.25">
      <c r="A308" s="113" t="s">
        <v>16</v>
      </c>
      <c r="B308" s="132">
        <v>0</v>
      </c>
      <c r="C308" s="132">
        <v>0</v>
      </c>
      <c r="D308" s="132">
        <v>1</v>
      </c>
      <c r="E308" s="132">
        <v>1</v>
      </c>
      <c r="F308" s="113">
        <v>3103</v>
      </c>
      <c r="G308" s="113">
        <v>3103.1</v>
      </c>
      <c r="H308" s="120"/>
      <c r="I308" s="120"/>
      <c r="J308" s="120"/>
      <c r="K308" s="120"/>
      <c r="L308" s="120"/>
      <c r="M308" s="121"/>
      <c r="N308" s="120"/>
    </row>
    <row r="309" spans="1:14" x14ac:dyDescent="0.25">
      <c r="A309" s="113" t="s">
        <v>16</v>
      </c>
      <c r="B309" s="132">
        <v>0</v>
      </c>
      <c r="C309" s="132">
        <v>0</v>
      </c>
      <c r="D309" s="132">
        <v>1</v>
      </c>
      <c r="E309" s="132">
        <v>1</v>
      </c>
      <c r="F309" s="113">
        <v>3103</v>
      </c>
      <c r="G309" s="113">
        <v>3103.2</v>
      </c>
      <c r="H309" s="120"/>
      <c r="I309" s="120"/>
      <c r="J309" s="120"/>
      <c r="K309" s="120"/>
      <c r="L309" s="120"/>
      <c r="M309" s="121"/>
      <c r="N309" s="120"/>
    </row>
    <row r="310" spans="1:14" x14ac:dyDescent="0.25">
      <c r="A310" s="113" t="s">
        <v>16</v>
      </c>
      <c r="B310" s="132">
        <v>0</v>
      </c>
      <c r="C310" s="132">
        <v>0</v>
      </c>
      <c r="D310" s="132">
        <v>1</v>
      </c>
      <c r="E310" s="132">
        <v>1</v>
      </c>
      <c r="F310" s="113">
        <v>3103</v>
      </c>
      <c r="G310" s="113">
        <v>3103.3</v>
      </c>
      <c r="H310" s="120"/>
      <c r="I310" s="120"/>
      <c r="J310" s="120"/>
      <c r="K310" s="120"/>
      <c r="L310" s="120"/>
      <c r="M310" s="121"/>
      <c r="N310" s="120"/>
    </row>
    <row r="311" spans="1:14" x14ac:dyDescent="0.25">
      <c r="A311" s="113" t="s">
        <v>16</v>
      </c>
      <c r="B311" s="132">
        <v>0</v>
      </c>
      <c r="C311" s="132">
        <v>0</v>
      </c>
      <c r="D311" s="132">
        <v>1</v>
      </c>
      <c r="E311" s="132">
        <v>1</v>
      </c>
      <c r="F311" s="113">
        <v>3103</v>
      </c>
      <c r="G311" s="113">
        <v>3103.4</v>
      </c>
      <c r="H311" s="120"/>
      <c r="I311" s="120"/>
      <c r="J311" s="120"/>
      <c r="K311" s="120"/>
      <c r="L311" s="120"/>
      <c r="M311" s="121"/>
      <c r="N311" s="120"/>
    </row>
    <row r="312" spans="1:14" x14ac:dyDescent="0.25">
      <c r="A312" s="112" t="s">
        <v>16</v>
      </c>
      <c r="B312" s="131">
        <v>0</v>
      </c>
      <c r="C312" s="131">
        <v>0</v>
      </c>
      <c r="D312" s="131">
        <v>1</v>
      </c>
      <c r="E312" s="131">
        <v>1</v>
      </c>
      <c r="F312" s="112">
        <v>3104</v>
      </c>
      <c r="G312" s="112">
        <v>3104.1</v>
      </c>
      <c r="H312" s="120"/>
      <c r="I312" s="120"/>
      <c r="J312" s="120"/>
      <c r="K312" s="120"/>
      <c r="L312" s="120"/>
      <c r="M312" s="121"/>
      <c r="N312" s="120"/>
    </row>
    <row r="313" spans="1:14" x14ac:dyDescent="0.25">
      <c r="A313" s="113" t="s">
        <v>16</v>
      </c>
      <c r="B313" s="132">
        <v>0</v>
      </c>
      <c r="C313" s="132">
        <v>0</v>
      </c>
      <c r="D313" s="132">
        <v>1</v>
      </c>
      <c r="E313" s="132">
        <v>1</v>
      </c>
      <c r="F313" s="113">
        <v>3105</v>
      </c>
      <c r="G313" s="113">
        <v>3105.1</v>
      </c>
      <c r="H313" s="120"/>
      <c r="I313" s="120"/>
      <c r="J313" s="120"/>
      <c r="K313" s="120"/>
      <c r="L313" s="120"/>
      <c r="M313" s="121"/>
      <c r="N313" s="120"/>
    </row>
    <row r="314" spans="1:14" x14ac:dyDescent="0.25">
      <c r="A314" s="113" t="s">
        <v>16</v>
      </c>
      <c r="B314" s="132">
        <v>0</v>
      </c>
      <c r="C314" s="132">
        <v>0</v>
      </c>
      <c r="D314" s="132">
        <v>1</v>
      </c>
      <c r="E314" s="132">
        <v>1</v>
      </c>
      <c r="F314" s="113">
        <v>3105</v>
      </c>
      <c r="G314" s="113">
        <v>3105.2</v>
      </c>
      <c r="H314" s="120"/>
      <c r="I314" s="120"/>
      <c r="J314" s="120"/>
      <c r="K314" s="120"/>
      <c r="L314" s="120"/>
      <c r="M314" s="121"/>
      <c r="N314" s="120"/>
    </row>
    <row r="315" spans="1:14" x14ac:dyDescent="0.25">
      <c r="A315" s="113" t="s">
        <v>16</v>
      </c>
      <c r="B315" s="132">
        <v>0</v>
      </c>
      <c r="C315" s="132">
        <v>0</v>
      </c>
      <c r="D315" s="132">
        <v>1</v>
      </c>
      <c r="E315" s="132">
        <v>1</v>
      </c>
      <c r="F315" s="113">
        <v>3105</v>
      </c>
      <c r="G315" s="113">
        <v>3105.3</v>
      </c>
      <c r="H315" s="120"/>
      <c r="I315" s="120"/>
      <c r="J315" s="120"/>
      <c r="K315" s="120"/>
      <c r="L315" s="120"/>
      <c r="M315" s="121"/>
      <c r="N315" s="120"/>
    </row>
    <row r="316" spans="1:14" x14ac:dyDescent="0.25">
      <c r="A316" s="112" t="s">
        <v>16</v>
      </c>
      <c r="B316" s="131">
        <v>0</v>
      </c>
      <c r="C316" s="131">
        <v>0</v>
      </c>
      <c r="D316" s="131">
        <v>1</v>
      </c>
      <c r="E316" s="131">
        <v>1</v>
      </c>
      <c r="F316" s="112">
        <v>3106</v>
      </c>
      <c r="G316" s="112">
        <v>3106.1</v>
      </c>
      <c r="H316" s="120"/>
      <c r="I316" s="120"/>
      <c r="J316" s="120"/>
      <c r="K316" s="120"/>
      <c r="L316" s="120"/>
      <c r="M316" s="121"/>
      <c r="N316" s="120"/>
    </row>
    <row r="317" spans="1:14" x14ac:dyDescent="0.25">
      <c r="A317" s="112" t="s">
        <v>16</v>
      </c>
      <c r="B317" s="131">
        <v>0</v>
      </c>
      <c r="C317" s="131">
        <v>0</v>
      </c>
      <c r="D317" s="131">
        <v>1</v>
      </c>
      <c r="E317" s="131">
        <v>1</v>
      </c>
      <c r="F317" s="112">
        <v>3106</v>
      </c>
      <c r="G317" s="112">
        <v>3106.2</v>
      </c>
      <c r="H317" s="120"/>
      <c r="I317" s="120"/>
      <c r="J317" s="120"/>
      <c r="K317" s="120"/>
      <c r="L317" s="120"/>
      <c r="M317" s="121"/>
      <c r="N317" s="120"/>
    </row>
    <row r="318" spans="1:14" x14ac:dyDescent="0.25">
      <c r="A318" s="113" t="s">
        <v>16</v>
      </c>
      <c r="B318" s="132">
        <v>0</v>
      </c>
      <c r="C318" s="132">
        <v>1</v>
      </c>
      <c r="D318" s="132">
        <v>1</v>
      </c>
      <c r="E318" s="132">
        <v>1</v>
      </c>
      <c r="F318" s="113">
        <v>3107</v>
      </c>
      <c r="G318" s="113">
        <v>3107.1</v>
      </c>
      <c r="H318" s="120"/>
      <c r="I318" s="120"/>
      <c r="J318" s="120"/>
      <c r="K318" s="120"/>
      <c r="L318" s="120"/>
      <c r="M318" s="121"/>
      <c r="N318" s="120"/>
    </row>
    <row r="319" spans="1:14" x14ac:dyDescent="0.25">
      <c r="A319" s="113" t="s">
        <v>16</v>
      </c>
      <c r="B319" s="132">
        <v>0</v>
      </c>
      <c r="C319" s="132">
        <v>1</v>
      </c>
      <c r="D319" s="132">
        <v>1</v>
      </c>
      <c r="E319" s="132">
        <v>1</v>
      </c>
      <c r="F319" s="113">
        <v>3107</v>
      </c>
      <c r="G319" s="113">
        <v>3107.2</v>
      </c>
      <c r="H319" s="120"/>
      <c r="I319" s="120"/>
      <c r="J319" s="120"/>
      <c r="K319" s="120"/>
      <c r="L319" s="120"/>
      <c r="M319" s="121"/>
      <c r="N319" s="120"/>
    </row>
    <row r="320" spans="1:14" x14ac:dyDescent="0.25">
      <c r="A320" s="113" t="s">
        <v>16</v>
      </c>
      <c r="B320" s="132">
        <v>0</v>
      </c>
      <c r="C320" s="132">
        <v>1</v>
      </c>
      <c r="D320" s="132">
        <v>1</v>
      </c>
      <c r="E320" s="132">
        <v>1</v>
      </c>
      <c r="F320" s="113">
        <v>3107</v>
      </c>
      <c r="G320" s="113">
        <v>3107.3</v>
      </c>
      <c r="H320" s="120"/>
      <c r="I320" s="120"/>
      <c r="J320" s="120"/>
      <c r="K320" s="120"/>
      <c r="L320" s="120"/>
      <c r="M320" s="121"/>
      <c r="N320" s="120"/>
    </row>
    <row r="321" spans="1:14" x14ac:dyDescent="0.25">
      <c r="A321" s="113" t="s">
        <v>16</v>
      </c>
      <c r="B321" s="132">
        <v>0</v>
      </c>
      <c r="C321" s="132">
        <v>1</v>
      </c>
      <c r="D321" s="132">
        <v>1</v>
      </c>
      <c r="E321" s="132">
        <v>1</v>
      </c>
      <c r="F321" s="113">
        <v>3107</v>
      </c>
      <c r="G321" s="113">
        <v>3107.4</v>
      </c>
      <c r="H321" s="120"/>
      <c r="I321" s="120"/>
      <c r="J321" s="120"/>
      <c r="K321" s="120"/>
      <c r="L321" s="120"/>
      <c r="M321" s="121"/>
      <c r="N321" s="120"/>
    </row>
    <row r="322" spans="1:14" x14ac:dyDescent="0.25">
      <c r="A322" s="113" t="s">
        <v>16</v>
      </c>
      <c r="B322" s="132">
        <v>0</v>
      </c>
      <c r="C322" s="132">
        <v>1</v>
      </c>
      <c r="D322" s="132">
        <v>1</v>
      </c>
      <c r="E322" s="132">
        <v>1</v>
      </c>
      <c r="F322" s="113">
        <v>3107</v>
      </c>
      <c r="G322" s="113">
        <v>3107.5</v>
      </c>
      <c r="H322" s="120"/>
      <c r="I322" s="120"/>
      <c r="J322" s="120"/>
      <c r="K322" s="120"/>
      <c r="L322" s="120"/>
      <c r="M322" s="121"/>
      <c r="N322" s="120"/>
    </row>
    <row r="323" spans="1:14" x14ac:dyDescent="0.25">
      <c r="A323" s="113" t="s">
        <v>16</v>
      </c>
      <c r="B323" s="132">
        <v>0</v>
      </c>
      <c r="C323" s="132">
        <v>1</v>
      </c>
      <c r="D323" s="132">
        <v>1</v>
      </c>
      <c r="E323" s="132">
        <v>1</v>
      </c>
      <c r="F323" s="113">
        <v>3107</v>
      </c>
      <c r="G323" s="113">
        <v>3107.6</v>
      </c>
      <c r="H323" s="120"/>
      <c r="I323" s="120"/>
      <c r="J323" s="120"/>
      <c r="K323" s="120"/>
      <c r="L323" s="120"/>
      <c r="M323" s="121"/>
      <c r="N323" s="120"/>
    </row>
    <row r="324" spans="1:14" x14ac:dyDescent="0.25">
      <c r="A324" s="113" t="s">
        <v>16</v>
      </c>
      <c r="B324" s="132">
        <v>0</v>
      </c>
      <c r="C324" s="132">
        <v>1</v>
      </c>
      <c r="D324" s="132">
        <v>1</v>
      </c>
      <c r="E324" s="132">
        <v>1</v>
      </c>
      <c r="F324" s="113">
        <v>3107</v>
      </c>
      <c r="G324" s="113">
        <v>3107.7</v>
      </c>
      <c r="H324" s="120"/>
      <c r="I324" s="120"/>
      <c r="J324" s="120"/>
      <c r="K324" s="120"/>
      <c r="L324" s="120"/>
      <c r="M324" s="121"/>
      <c r="N324" s="120"/>
    </row>
    <row r="325" spans="1:14" x14ac:dyDescent="0.25">
      <c r="A325" s="113" t="s">
        <v>16</v>
      </c>
      <c r="B325" s="132">
        <v>0</v>
      </c>
      <c r="C325" s="132">
        <v>1</v>
      </c>
      <c r="D325" s="132">
        <v>1</v>
      </c>
      <c r="E325" s="132">
        <v>1</v>
      </c>
      <c r="F325" s="113">
        <v>3107</v>
      </c>
      <c r="G325" s="113">
        <v>3107.8</v>
      </c>
      <c r="H325" s="120"/>
      <c r="I325" s="120"/>
      <c r="J325" s="120"/>
      <c r="K325" s="120"/>
      <c r="L325" s="120"/>
      <c r="M325" s="121"/>
      <c r="N325" s="120"/>
    </row>
    <row r="326" spans="1:14" x14ac:dyDescent="0.25">
      <c r="A326" s="113" t="s">
        <v>16</v>
      </c>
      <c r="B326" s="132">
        <v>0</v>
      </c>
      <c r="C326" s="132">
        <v>1</v>
      </c>
      <c r="D326" s="132">
        <v>1</v>
      </c>
      <c r="E326" s="132">
        <v>1</v>
      </c>
      <c r="F326" s="113">
        <v>3107</v>
      </c>
      <c r="G326" s="113">
        <v>3107.9</v>
      </c>
      <c r="H326" s="120"/>
      <c r="I326" s="120"/>
      <c r="J326" s="120"/>
      <c r="K326" s="120"/>
      <c r="L326" s="120"/>
      <c r="M326" s="121"/>
      <c r="N326" s="120"/>
    </row>
    <row r="327" spans="1:14" x14ac:dyDescent="0.25">
      <c r="A327" s="113" t="s">
        <v>16</v>
      </c>
      <c r="B327" s="132">
        <v>0</v>
      </c>
      <c r="C327" s="132">
        <v>1</v>
      </c>
      <c r="D327" s="132">
        <v>1</v>
      </c>
      <c r="E327" s="132">
        <v>1</v>
      </c>
      <c r="F327" s="113">
        <v>3107</v>
      </c>
      <c r="G327" s="113">
        <v>3107.1</v>
      </c>
      <c r="H327" s="120"/>
      <c r="I327" s="120"/>
      <c r="J327" s="120"/>
      <c r="K327" s="120"/>
      <c r="L327" s="120"/>
      <c r="M327" s="121"/>
      <c r="N327" s="120"/>
    </row>
    <row r="328" spans="1:14" x14ac:dyDescent="0.25">
      <c r="A328" s="113" t="s">
        <v>16</v>
      </c>
      <c r="B328" s="132">
        <v>0</v>
      </c>
      <c r="C328" s="132">
        <v>1</v>
      </c>
      <c r="D328" s="132">
        <v>1</v>
      </c>
      <c r="E328" s="132">
        <v>1</v>
      </c>
      <c r="F328" s="113">
        <v>3107</v>
      </c>
      <c r="G328" s="113">
        <v>3107.11</v>
      </c>
      <c r="H328" s="120"/>
      <c r="I328" s="120"/>
      <c r="J328" s="120"/>
      <c r="K328" s="120"/>
      <c r="L328" s="120"/>
      <c r="M328" s="121"/>
      <c r="N328" s="120"/>
    </row>
    <row r="329" spans="1:14" x14ac:dyDescent="0.25">
      <c r="A329" s="113" t="s">
        <v>16</v>
      </c>
      <c r="B329" s="132">
        <v>0</v>
      </c>
      <c r="C329" s="132">
        <v>1</v>
      </c>
      <c r="D329" s="132">
        <v>1</v>
      </c>
      <c r="E329" s="132">
        <v>1</v>
      </c>
      <c r="F329" s="113">
        <v>3107</v>
      </c>
      <c r="G329" s="113">
        <v>3107.12</v>
      </c>
      <c r="H329" s="120"/>
      <c r="I329" s="120"/>
      <c r="J329" s="120"/>
      <c r="K329" s="120"/>
      <c r="L329" s="120"/>
      <c r="M329" s="121"/>
      <c r="N329" s="120"/>
    </row>
    <row r="330" spans="1:14" x14ac:dyDescent="0.25">
      <c r="A330" s="112" t="s">
        <v>16</v>
      </c>
      <c r="B330" s="131">
        <v>0</v>
      </c>
      <c r="C330" s="131">
        <v>1</v>
      </c>
      <c r="D330" s="131">
        <v>1</v>
      </c>
      <c r="E330" s="131">
        <v>1</v>
      </c>
      <c r="F330" s="112">
        <v>3108</v>
      </c>
      <c r="G330" s="112">
        <v>3108.1</v>
      </c>
      <c r="H330" s="120"/>
      <c r="I330" s="120"/>
      <c r="J330" s="120"/>
      <c r="K330" s="120"/>
      <c r="L330" s="120"/>
      <c r="M330" s="121"/>
      <c r="N330" s="120"/>
    </row>
    <row r="331" spans="1:14" x14ac:dyDescent="0.25">
      <c r="A331" s="112" t="s">
        <v>16</v>
      </c>
      <c r="B331" s="131">
        <v>0</v>
      </c>
      <c r="C331" s="131">
        <v>1</v>
      </c>
      <c r="D331" s="131">
        <v>1</v>
      </c>
      <c r="E331" s="131">
        <v>1</v>
      </c>
      <c r="F331" s="112">
        <v>3108</v>
      </c>
      <c r="G331" s="112">
        <v>3108.2</v>
      </c>
      <c r="H331" s="120"/>
      <c r="I331" s="120"/>
      <c r="J331" s="120"/>
      <c r="K331" s="120"/>
      <c r="L331" s="120"/>
      <c r="M331" s="121"/>
      <c r="N331" s="120"/>
    </row>
    <row r="332" spans="1:14" x14ac:dyDescent="0.25">
      <c r="A332" s="113" t="s">
        <v>16</v>
      </c>
      <c r="B332" s="132">
        <v>0</v>
      </c>
      <c r="C332" s="132">
        <v>1</v>
      </c>
      <c r="D332" s="132">
        <v>1</v>
      </c>
      <c r="E332" s="132">
        <v>1</v>
      </c>
      <c r="F332" s="113">
        <v>3109</v>
      </c>
      <c r="G332" s="113">
        <v>3109.1</v>
      </c>
      <c r="H332" s="120"/>
      <c r="I332" s="120"/>
      <c r="J332" s="120"/>
      <c r="K332" s="120"/>
      <c r="L332" s="120"/>
      <c r="M332" s="121"/>
      <c r="N332" s="120"/>
    </row>
    <row r="333" spans="1:14" x14ac:dyDescent="0.25">
      <c r="A333" s="112" t="s">
        <v>16</v>
      </c>
      <c r="B333" s="131">
        <v>0</v>
      </c>
      <c r="C333" s="131">
        <v>0</v>
      </c>
      <c r="D333" s="131">
        <v>1</v>
      </c>
      <c r="E333" s="131">
        <v>1</v>
      </c>
      <c r="F333" s="112">
        <v>3110</v>
      </c>
      <c r="G333" s="112">
        <v>3110.1</v>
      </c>
      <c r="H333" s="120"/>
      <c r="I333" s="120"/>
      <c r="J333" s="120"/>
      <c r="K333" s="120"/>
      <c r="L333" s="120"/>
      <c r="M333" s="121"/>
      <c r="N333" s="120"/>
    </row>
    <row r="334" spans="1:14" x14ac:dyDescent="0.25">
      <c r="A334" s="113" t="s">
        <v>16</v>
      </c>
      <c r="B334" s="132">
        <v>0</v>
      </c>
      <c r="C334" s="132">
        <v>1</v>
      </c>
      <c r="D334" s="132">
        <v>1</v>
      </c>
      <c r="E334" s="132">
        <v>1</v>
      </c>
      <c r="F334" s="113">
        <v>3200</v>
      </c>
      <c r="G334" s="113">
        <v>3200.1</v>
      </c>
      <c r="H334" s="120"/>
      <c r="I334" s="120"/>
      <c r="J334" s="120"/>
      <c r="K334" s="120"/>
      <c r="L334" s="120"/>
      <c r="M334" s="121"/>
      <c r="N334" s="120"/>
    </row>
    <row r="335" spans="1:14" x14ac:dyDescent="0.25">
      <c r="A335" s="112" t="s">
        <v>16</v>
      </c>
      <c r="B335" s="131">
        <v>0</v>
      </c>
      <c r="C335" s="131">
        <v>1</v>
      </c>
      <c r="D335" s="131">
        <v>1</v>
      </c>
      <c r="E335" s="131">
        <v>1</v>
      </c>
      <c r="F335" s="112">
        <v>3201</v>
      </c>
      <c r="G335" s="112">
        <v>3201.1</v>
      </c>
      <c r="H335" s="120"/>
      <c r="I335" s="120"/>
      <c r="J335" s="120"/>
      <c r="K335" s="120"/>
      <c r="L335" s="120"/>
      <c r="M335" s="121"/>
      <c r="N335" s="120"/>
    </row>
    <row r="336" spans="1:14" x14ac:dyDescent="0.25">
      <c r="A336" s="113" t="s">
        <v>16</v>
      </c>
      <c r="B336" s="132">
        <v>0</v>
      </c>
      <c r="C336" s="132">
        <v>0</v>
      </c>
      <c r="D336" s="132">
        <v>1</v>
      </c>
      <c r="E336" s="132">
        <v>1</v>
      </c>
      <c r="F336" s="113">
        <v>3202</v>
      </c>
      <c r="G336" s="113">
        <v>3202.1</v>
      </c>
      <c r="H336" s="120"/>
      <c r="I336" s="120"/>
      <c r="J336" s="120"/>
      <c r="K336" s="120"/>
      <c r="L336" s="120"/>
      <c r="M336" s="121"/>
      <c r="N336" s="120"/>
    </row>
    <row r="337" spans="1:14" x14ac:dyDescent="0.25">
      <c r="A337" s="113" t="s">
        <v>16</v>
      </c>
      <c r="B337" s="132">
        <v>0</v>
      </c>
      <c r="C337" s="132">
        <v>0</v>
      </c>
      <c r="D337" s="132">
        <v>1</v>
      </c>
      <c r="E337" s="132">
        <v>1</v>
      </c>
      <c r="F337" s="113">
        <v>3202</v>
      </c>
      <c r="G337" s="113">
        <v>3202.2</v>
      </c>
      <c r="H337" s="120"/>
      <c r="I337" s="120"/>
      <c r="J337" s="120"/>
      <c r="K337" s="120"/>
      <c r="L337" s="120"/>
      <c r="M337" s="121"/>
      <c r="N337" s="120"/>
    </row>
    <row r="338" spans="1:14" x14ac:dyDescent="0.25">
      <c r="A338" s="112" t="s">
        <v>16</v>
      </c>
      <c r="B338" s="131">
        <v>0</v>
      </c>
      <c r="C338" s="131">
        <v>1</v>
      </c>
      <c r="D338" s="131">
        <v>1</v>
      </c>
      <c r="E338" s="131">
        <v>1</v>
      </c>
      <c r="F338" s="112">
        <v>3203</v>
      </c>
      <c r="G338" s="112">
        <v>3203.1</v>
      </c>
      <c r="H338" s="120"/>
      <c r="I338" s="120"/>
      <c r="J338" s="120"/>
      <c r="K338" s="120"/>
      <c r="L338" s="120"/>
      <c r="M338" s="121"/>
      <c r="N338" s="120"/>
    </row>
    <row r="339" spans="1:14" x14ac:dyDescent="0.25">
      <c r="A339" s="112" t="s">
        <v>16</v>
      </c>
      <c r="B339" s="131">
        <v>0</v>
      </c>
      <c r="C339" s="131">
        <v>1</v>
      </c>
      <c r="D339" s="131">
        <v>1</v>
      </c>
      <c r="E339" s="131">
        <v>1</v>
      </c>
      <c r="F339" s="112">
        <v>3203</v>
      </c>
      <c r="G339" s="112">
        <v>3203.2</v>
      </c>
      <c r="H339" s="120"/>
      <c r="I339" s="120"/>
      <c r="J339" s="120"/>
      <c r="K339" s="120"/>
      <c r="L339" s="120"/>
      <c r="M339" s="121"/>
      <c r="N339" s="120"/>
    </row>
    <row r="340" spans="1:14" x14ac:dyDescent="0.25">
      <c r="A340" s="113" t="s">
        <v>16</v>
      </c>
      <c r="B340" s="132">
        <v>0</v>
      </c>
      <c r="C340" s="132">
        <v>1</v>
      </c>
      <c r="D340" s="132">
        <v>1</v>
      </c>
      <c r="E340" s="132">
        <v>1</v>
      </c>
      <c r="F340" s="113">
        <v>3204</v>
      </c>
      <c r="G340" s="113">
        <v>3204.1</v>
      </c>
      <c r="H340" s="120"/>
      <c r="I340" s="120"/>
      <c r="J340" s="120"/>
      <c r="K340" s="120"/>
      <c r="L340" s="120"/>
      <c r="M340" s="121"/>
      <c r="N340" s="120"/>
    </row>
    <row r="341" spans="1:14" x14ac:dyDescent="0.25">
      <c r="A341" s="113" t="s">
        <v>16</v>
      </c>
      <c r="B341" s="132">
        <v>0</v>
      </c>
      <c r="C341" s="132">
        <v>1</v>
      </c>
      <c r="D341" s="132">
        <v>1</v>
      </c>
      <c r="E341" s="132">
        <v>1</v>
      </c>
      <c r="F341" s="113">
        <v>3204</v>
      </c>
      <c r="G341" s="113">
        <v>3204.2</v>
      </c>
      <c r="H341" s="120"/>
      <c r="I341" s="120"/>
      <c r="J341" s="120"/>
      <c r="K341" s="120"/>
      <c r="L341" s="120"/>
      <c r="M341" s="121"/>
      <c r="N341" s="120"/>
    </row>
    <row r="342" spans="1:14" x14ac:dyDescent="0.25">
      <c r="A342" s="114" t="s">
        <v>17</v>
      </c>
      <c r="B342" s="133">
        <v>0</v>
      </c>
      <c r="C342" s="133">
        <v>1</v>
      </c>
      <c r="D342" s="133">
        <v>1</v>
      </c>
      <c r="E342" s="133">
        <v>1</v>
      </c>
      <c r="F342" s="114">
        <v>4100</v>
      </c>
      <c r="G342" s="114">
        <v>4100.1000000000004</v>
      </c>
      <c r="H342" s="120"/>
      <c r="I342" s="120"/>
      <c r="J342" s="120"/>
      <c r="K342" s="120"/>
      <c r="L342" s="120"/>
      <c r="M342" s="121"/>
      <c r="N342" s="120"/>
    </row>
    <row r="343" spans="1:14" x14ac:dyDescent="0.25">
      <c r="A343" s="114" t="s">
        <v>17</v>
      </c>
      <c r="B343" s="133">
        <v>0</v>
      </c>
      <c r="C343" s="133">
        <v>1</v>
      </c>
      <c r="D343" s="133">
        <v>1</v>
      </c>
      <c r="E343" s="133">
        <v>1</v>
      </c>
      <c r="F343" s="114">
        <v>4100</v>
      </c>
      <c r="G343" s="114">
        <v>4100.2</v>
      </c>
      <c r="H343" s="120"/>
      <c r="I343" s="120"/>
      <c r="J343" s="120"/>
      <c r="K343" s="120"/>
      <c r="L343" s="120"/>
      <c r="M343" s="121"/>
      <c r="N343" s="120"/>
    </row>
    <row r="344" spans="1:14" x14ac:dyDescent="0.25">
      <c r="A344" s="115" t="s">
        <v>17</v>
      </c>
      <c r="B344" s="134">
        <v>0</v>
      </c>
      <c r="C344" s="134">
        <v>0</v>
      </c>
      <c r="D344" s="134">
        <v>1</v>
      </c>
      <c r="E344" s="134">
        <v>1</v>
      </c>
      <c r="F344" s="115">
        <v>4101</v>
      </c>
      <c r="G344" s="115">
        <v>4101.1000000000004</v>
      </c>
      <c r="H344" s="120"/>
      <c r="I344" s="120"/>
      <c r="J344" s="120"/>
      <c r="K344" s="120"/>
      <c r="L344" s="120"/>
      <c r="M344" s="121"/>
      <c r="N344" s="120"/>
    </row>
    <row r="345" spans="1:14" x14ac:dyDescent="0.25">
      <c r="A345" s="115" t="s">
        <v>17</v>
      </c>
      <c r="B345" s="134">
        <v>0</v>
      </c>
      <c r="C345" s="134">
        <v>0</v>
      </c>
      <c r="D345" s="134">
        <v>1</v>
      </c>
      <c r="E345" s="134">
        <v>1</v>
      </c>
      <c r="F345" s="115">
        <v>4101</v>
      </c>
      <c r="G345" s="115">
        <v>4101.2</v>
      </c>
      <c r="H345" s="120"/>
      <c r="I345" s="120"/>
      <c r="J345" s="120"/>
      <c r="K345" s="120"/>
      <c r="L345" s="120"/>
      <c r="M345" s="121"/>
      <c r="N345" s="120"/>
    </row>
    <row r="346" spans="1:14" x14ac:dyDescent="0.25">
      <c r="A346" s="115" t="s">
        <v>17</v>
      </c>
      <c r="B346" s="134">
        <v>0</v>
      </c>
      <c r="C346" s="134">
        <v>0</v>
      </c>
      <c r="D346" s="134">
        <v>1</v>
      </c>
      <c r="E346" s="134">
        <v>1</v>
      </c>
      <c r="F346" s="115">
        <v>4101</v>
      </c>
      <c r="G346" s="115">
        <v>4101.3</v>
      </c>
      <c r="H346" s="120"/>
      <c r="I346" s="120"/>
      <c r="J346" s="120"/>
      <c r="K346" s="120"/>
      <c r="L346" s="120"/>
      <c r="M346" s="121"/>
      <c r="N346" s="120"/>
    </row>
    <row r="347" spans="1:14" x14ac:dyDescent="0.25">
      <c r="A347" s="115" t="s">
        <v>17</v>
      </c>
      <c r="B347" s="134">
        <v>0</v>
      </c>
      <c r="C347" s="134">
        <v>0</v>
      </c>
      <c r="D347" s="134">
        <v>1</v>
      </c>
      <c r="E347" s="134">
        <v>1</v>
      </c>
      <c r="F347" s="115">
        <v>4101</v>
      </c>
      <c r="G347" s="115">
        <v>4101.3999999999996</v>
      </c>
      <c r="H347" s="120"/>
      <c r="I347" s="120"/>
      <c r="J347" s="120"/>
      <c r="K347" s="120"/>
      <c r="L347" s="120"/>
      <c r="M347" s="121"/>
      <c r="N347" s="120"/>
    </row>
    <row r="348" spans="1:14" x14ac:dyDescent="0.25">
      <c r="A348" s="114" t="s">
        <v>17</v>
      </c>
      <c r="B348" s="133">
        <v>0</v>
      </c>
      <c r="C348" s="133">
        <v>0</v>
      </c>
      <c r="D348" s="133">
        <v>1</v>
      </c>
      <c r="E348" s="133">
        <v>1</v>
      </c>
      <c r="F348" s="114">
        <v>4102</v>
      </c>
      <c r="G348" s="114">
        <v>4102.1000000000004</v>
      </c>
      <c r="H348" s="120"/>
      <c r="I348" s="120"/>
      <c r="J348" s="120"/>
      <c r="K348" s="120"/>
      <c r="L348" s="120"/>
      <c r="M348" s="121"/>
      <c r="N348" s="120"/>
    </row>
    <row r="349" spans="1:14" x14ac:dyDescent="0.25">
      <c r="A349" s="114" t="s">
        <v>17</v>
      </c>
      <c r="B349" s="133">
        <v>0</v>
      </c>
      <c r="C349" s="133">
        <v>0</v>
      </c>
      <c r="D349" s="133">
        <v>1</v>
      </c>
      <c r="E349" s="133">
        <v>1</v>
      </c>
      <c r="F349" s="114">
        <v>4102</v>
      </c>
      <c r="G349" s="114">
        <v>4102.2</v>
      </c>
      <c r="H349" s="120"/>
      <c r="I349" s="120"/>
      <c r="J349" s="120"/>
      <c r="K349" s="120"/>
      <c r="L349" s="120"/>
      <c r="M349" s="121"/>
      <c r="N349" s="120"/>
    </row>
    <row r="350" spans="1:14" x14ac:dyDescent="0.25">
      <c r="A350" s="115" t="s">
        <v>17</v>
      </c>
      <c r="B350" s="134">
        <v>0</v>
      </c>
      <c r="C350" s="134">
        <v>0</v>
      </c>
      <c r="D350" s="134">
        <v>1</v>
      </c>
      <c r="E350" s="134">
        <v>1</v>
      </c>
      <c r="F350" s="115">
        <v>4103</v>
      </c>
      <c r="G350" s="115">
        <v>4103.1000000000004</v>
      </c>
      <c r="H350" s="120"/>
      <c r="I350" s="120"/>
      <c r="J350" s="120"/>
      <c r="K350" s="120"/>
      <c r="L350" s="120"/>
      <c r="M350" s="121"/>
      <c r="N350" s="120"/>
    </row>
    <row r="351" spans="1:14" x14ac:dyDescent="0.25">
      <c r="A351" s="115" t="s">
        <v>17</v>
      </c>
      <c r="B351" s="134">
        <v>0</v>
      </c>
      <c r="C351" s="134">
        <v>0</v>
      </c>
      <c r="D351" s="134">
        <v>1</v>
      </c>
      <c r="E351" s="134">
        <v>1</v>
      </c>
      <c r="F351" s="115">
        <v>4103</v>
      </c>
      <c r="G351" s="115">
        <v>4103.2</v>
      </c>
      <c r="H351" s="120"/>
      <c r="I351" s="120"/>
      <c r="J351" s="120"/>
      <c r="K351" s="120"/>
      <c r="L351" s="120"/>
      <c r="M351" s="121"/>
      <c r="N351" s="120"/>
    </row>
    <row r="352" spans="1:14" x14ac:dyDescent="0.25">
      <c r="A352" s="114" t="s">
        <v>17</v>
      </c>
      <c r="B352" s="133">
        <v>0</v>
      </c>
      <c r="C352" s="133">
        <v>1</v>
      </c>
      <c r="D352" s="133">
        <v>1</v>
      </c>
      <c r="E352" s="133">
        <v>1</v>
      </c>
      <c r="F352" s="114">
        <v>4104</v>
      </c>
      <c r="G352" s="114">
        <v>4104.1000000000004</v>
      </c>
      <c r="H352" s="120"/>
      <c r="I352" s="120"/>
      <c r="J352" s="120"/>
      <c r="K352" s="120"/>
      <c r="L352" s="120"/>
      <c r="M352" s="121"/>
      <c r="N352" s="120"/>
    </row>
    <row r="353" spans="1:14" x14ac:dyDescent="0.25">
      <c r="A353" s="114" t="s">
        <v>17</v>
      </c>
      <c r="B353" s="133">
        <v>0</v>
      </c>
      <c r="C353" s="133">
        <v>1</v>
      </c>
      <c r="D353" s="133">
        <v>1</v>
      </c>
      <c r="E353" s="133">
        <v>1</v>
      </c>
      <c r="F353" s="114">
        <v>4104</v>
      </c>
      <c r="G353" s="114">
        <v>4104.2</v>
      </c>
      <c r="H353" s="120"/>
      <c r="I353" s="120"/>
      <c r="J353" s="120"/>
      <c r="K353" s="120"/>
      <c r="L353" s="120"/>
      <c r="M353" s="121"/>
      <c r="N353" s="120"/>
    </row>
    <row r="354" spans="1:14" x14ac:dyDescent="0.25">
      <c r="A354" s="115" t="s">
        <v>17</v>
      </c>
      <c r="B354" s="134">
        <v>0</v>
      </c>
      <c r="C354" s="134">
        <v>0</v>
      </c>
      <c r="D354" s="134">
        <v>1</v>
      </c>
      <c r="E354" s="134">
        <v>1</v>
      </c>
      <c r="F354" s="115">
        <v>4105</v>
      </c>
      <c r="G354" s="115">
        <v>4105.1000000000004</v>
      </c>
      <c r="H354" s="120"/>
      <c r="I354" s="120"/>
      <c r="J354" s="120"/>
      <c r="K354" s="120"/>
      <c r="L354" s="120"/>
      <c r="M354" s="121"/>
      <c r="N354" s="120"/>
    </row>
    <row r="355" spans="1:14" x14ac:dyDescent="0.25">
      <c r="A355" s="115" t="s">
        <v>17</v>
      </c>
      <c r="B355" s="134">
        <v>0</v>
      </c>
      <c r="C355" s="134">
        <v>0</v>
      </c>
      <c r="D355" s="134">
        <v>1</v>
      </c>
      <c r="E355" s="134">
        <v>1</v>
      </c>
      <c r="F355" s="115">
        <v>4105</v>
      </c>
      <c r="G355" s="115">
        <v>4105.2</v>
      </c>
      <c r="H355" s="120"/>
      <c r="I355" s="120"/>
      <c r="J355" s="120"/>
      <c r="K355" s="120"/>
      <c r="L355" s="120"/>
      <c r="M355" s="121"/>
      <c r="N355" s="120"/>
    </row>
    <row r="356" spans="1:14" x14ac:dyDescent="0.25">
      <c r="A356" s="115" t="s">
        <v>17</v>
      </c>
      <c r="B356" s="134">
        <v>0</v>
      </c>
      <c r="C356" s="134">
        <v>0</v>
      </c>
      <c r="D356" s="134">
        <v>1</v>
      </c>
      <c r="E356" s="134">
        <v>1</v>
      </c>
      <c r="F356" s="115">
        <v>4105</v>
      </c>
      <c r="G356" s="115">
        <v>4105.3</v>
      </c>
      <c r="H356" s="120"/>
      <c r="I356" s="120"/>
      <c r="J356" s="120"/>
      <c r="K356" s="120"/>
      <c r="L356" s="120"/>
      <c r="M356" s="121"/>
      <c r="N356" s="120"/>
    </row>
    <row r="357" spans="1:14" x14ac:dyDescent="0.25">
      <c r="A357" s="114" t="s">
        <v>17</v>
      </c>
      <c r="B357" s="133">
        <v>0</v>
      </c>
      <c r="C357" s="133">
        <v>1</v>
      </c>
      <c r="D357" s="133">
        <v>1</v>
      </c>
      <c r="E357" s="133">
        <v>1</v>
      </c>
      <c r="F357" s="114">
        <v>4106</v>
      </c>
      <c r="G357" s="114">
        <v>4106.1000000000004</v>
      </c>
      <c r="H357" s="120"/>
      <c r="I357" s="120"/>
      <c r="J357" s="120"/>
      <c r="K357" s="120"/>
      <c r="L357" s="120"/>
      <c r="M357" s="121"/>
      <c r="N357" s="120"/>
    </row>
    <row r="358" spans="1:14" x14ac:dyDescent="0.25">
      <c r="A358" s="115" t="s">
        <v>17</v>
      </c>
      <c r="B358" s="134">
        <v>0</v>
      </c>
      <c r="C358" s="134">
        <v>1</v>
      </c>
      <c r="D358" s="134">
        <v>1</v>
      </c>
      <c r="E358" s="134">
        <v>1</v>
      </c>
      <c r="F358" s="115">
        <v>4200</v>
      </c>
      <c r="G358" s="115">
        <v>4200.1000000000004</v>
      </c>
      <c r="H358" s="120"/>
      <c r="I358" s="120"/>
      <c r="J358" s="120"/>
      <c r="K358" s="120"/>
      <c r="L358" s="120"/>
      <c r="M358" s="121"/>
      <c r="N358" s="120"/>
    </row>
    <row r="359" spans="1:14" x14ac:dyDescent="0.25">
      <c r="A359" s="115" t="s">
        <v>17</v>
      </c>
      <c r="B359" s="134">
        <v>0</v>
      </c>
      <c r="C359" s="134">
        <v>1</v>
      </c>
      <c r="D359" s="134">
        <v>1</v>
      </c>
      <c r="E359" s="134">
        <v>1</v>
      </c>
      <c r="F359" s="115">
        <v>4200</v>
      </c>
      <c r="G359" s="115">
        <v>4200.2</v>
      </c>
      <c r="H359" s="120"/>
      <c r="I359" s="120"/>
      <c r="J359" s="120"/>
      <c r="K359" s="120"/>
      <c r="L359" s="120"/>
      <c r="M359" s="121"/>
      <c r="N359" s="120"/>
    </row>
    <row r="360" spans="1:14" x14ac:dyDescent="0.25">
      <c r="A360" s="114" t="s">
        <v>17</v>
      </c>
      <c r="B360" s="133">
        <v>0</v>
      </c>
      <c r="C360" s="133">
        <v>0</v>
      </c>
      <c r="D360" s="133">
        <v>1</v>
      </c>
      <c r="E360" s="133">
        <v>1</v>
      </c>
      <c r="F360" s="114">
        <v>4201</v>
      </c>
      <c r="G360" s="114">
        <v>4201.1000000000004</v>
      </c>
      <c r="H360" s="120"/>
      <c r="I360" s="120"/>
      <c r="J360" s="120"/>
      <c r="K360" s="120"/>
      <c r="L360" s="120"/>
      <c r="M360" s="121"/>
      <c r="N360" s="120"/>
    </row>
    <row r="361" spans="1:14" x14ac:dyDescent="0.25">
      <c r="A361" s="114" t="s">
        <v>17</v>
      </c>
      <c r="B361" s="133">
        <v>0</v>
      </c>
      <c r="C361" s="133">
        <v>0</v>
      </c>
      <c r="D361" s="133">
        <v>1</v>
      </c>
      <c r="E361" s="133">
        <v>1</v>
      </c>
      <c r="F361" s="114">
        <v>4201</v>
      </c>
      <c r="G361" s="114">
        <v>4201.2</v>
      </c>
      <c r="H361" s="120"/>
      <c r="I361" s="120"/>
      <c r="J361" s="120"/>
      <c r="K361" s="120"/>
      <c r="L361" s="120"/>
      <c r="M361" s="121"/>
      <c r="N361" s="120"/>
    </row>
    <row r="362" spans="1:14" x14ac:dyDescent="0.25">
      <c r="A362" s="114" t="s">
        <v>17</v>
      </c>
      <c r="B362" s="133">
        <v>0</v>
      </c>
      <c r="C362" s="133">
        <v>0</v>
      </c>
      <c r="D362" s="133">
        <v>1</v>
      </c>
      <c r="E362" s="133">
        <v>1</v>
      </c>
      <c r="F362" s="114">
        <v>4201</v>
      </c>
      <c r="G362" s="114">
        <v>4201.3</v>
      </c>
      <c r="H362" s="120"/>
      <c r="I362" s="120"/>
      <c r="J362" s="120"/>
      <c r="K362" s="120"/>
      <c r="L362" s="120"/>
      <c r="M362" s="121"/>
      <c r="N362" s="120"/>
    </row>
    <row r="363" spans="1:14" x14ac:dyDescent="0.25">
      <c r="A363" s="115" t="s">
        <v>17</v>
      </c>
      <c r="B363" s="134">
        <v>0</v>
      </c>
      <c r="C363" s="134">
        <v>0</v>
      </c>
      <c r="D363" s="134">
        <v>0</v>
      </c>
      <c r="E363" s="134">
        <v>1</v>
      </c>
      <c r="F363" s="115">
        <v>4202</v>
      </c>
      <c r="G363" s="115">
        <v>4202.1000000000004</v>
      </c>
      <c r="H363" s="120"/>
      <c r="I363" s="120"/>
      <c r="J363" s="120"/>
      <c r="K363" s="120"/>
      <c r="L363" s="120"/>
      <c r="M363" s="121"/>
      <c r="N363" s="120"/>
    </row>
    <row r="364" spans="1:14" x14ac:dyDescent="0.25">
      <c r="A364" s="115" t="s">
        <v>17</v>
      </c>
      <c r="B364" s="134">
        <v>0</v>
      </c>
      <c r="C364" s="134">
        <v>0</v>
      </c>
      <c r="D364" s="134">
        <v>0</v>
      </c>
      <c r="E364" s="134">
        <v>1</v>
      </c>
      <c r="F364" s="115">
        <v>4202</v>
      </c>
      <c r="G364" s="115">
        <v>4202.2</v>
      </c>
      <c r="H364" s="120"/>
      <c r="I364" s="120"/>
      <c r="J364" s="120"/>
      <c r="K364" s="120"/>
      <c r="L364" s="120"/>
      <c r="M364" s="121"/>
      <c r="N364" s="120"/>
    </row>
  </sheetData>
  <mergeCells count="2">
    <mergeCell ref="A1:J2"/>
    <mergeCell ref="O5:O9"/>
  </mergeCells>
  <conditionalFormatting sqref="B5:E364">
    <cfRule type="containsText" dxfId="14" priority="1" operator="containsText" text="1">
      <formula>NOT(ISERROR(SEARCH("1",B5)))</formula>
    </cfRule>
    <cfRule type="containsText" dxfId="13" priority="2" operator="containsText" text="0">
      <formula>NOT(ISERROR(SEARCH("0",B5)))</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126C8-6C5E-7E4D-BB49-F45E25244949}">
  <sheetPr codeName="Sheet3">
    <tabColor rgb="FFFFC000"/>
  </sheetPr>
  <dimension ref="A1:X357"/>
  <sheetViews>
    <sheetView tabSelected="1" zoomScale="70" zoomScaleNormal="70" workbookViewId="0">
      <selection activeCell="A2" sqref="A2"/>
    </sheetView>
  </sheetViews>
  <sheetFormatPr defaultColWidth="10.8984375" defaultRowHeight="15" x14ac:dyDescent="0.25"/>
  <cols>
    <col min="1" max="1" width="13" style="4" customWidth="1"/>
    <col min="2" max="5" width="6" style="4" customWidth="1"/>
    <col min="6" max="6" width="10.59765625" style="4" customWidth="1"/>
    <col min="7" max="7" width="14.3984375" style="4" customWidth="1"/>
    <col min="8" max="8" width="56.59765625" style="5" customWidth="1"/>
    <col min="9" max="9" width="63.5" style="5" customWidth="1"/>
    <col min="10" max="10" width="43.3984375" style="5" bestFit="1" customWidth="1"/>
    <col min="11" max="11" width="60.8984375" style="5" bestFit="1" customWidth="1"/>
    <col min="12" max="12" width="28.8984375" style="4" bestFit="1" customWidth="1"/>
    <col min="13" max="13" width="18.3984375" style="4" customWidth="1"/>
    <col min="14" max="14" width="33" style="4" customWidth="1"/>
    <col min="15" max="15" width="10.8984375" style="4"/>
    <col min="16" max="16" width="13" style="4" customWidth="1"/>
    <col min="17" max="17" width="10.59765625" style="4" customWidth="1"/>
    <col min="18" max="18" width="8.09765625" style="4" customWidth="1"/>
    <col min="19" max="19" width="14.59765625" style="4" customWidth="1"/>
    <col min="20" max="20" width="46" style="4" customWidth="1"/>
    <col min="21" max="23" width="26.5" style="4" bestFit="1" customWidth="1"/>
    <col min="24" max="24" width="30.5" style="4" customWidth="1"/>
    <col min="25" max="16384" width="10.8984375" style="4"/>
  </cols>
  <sheetData>
    <row r="1" spans="1:24" x14ac:dyDescent="0.25">
      <c r="A1" s="188" t="s">
        <v>54</v>
      </c>
      <c r="B1" s="189"/>
      <c r="C1" s="189"/>
      <c r="D1" s="189"/>
      <c r="E1" s="189"/>
      <c r="F1" s="189"/>
      <c r="G1" s="189"/>
      <c r="H1" s="189"/>
      <c r="I1" s="190"/>
      <c r="J1" s="186" t="s">
        <v>55</v>
      </c>
      <c r="K1" s="187"/>
      <c r="L1" s="183" t="s">
        <v>56</v>
      </c>
      <c r="M1" s="184"/>
      <c r="N1" s="185"/>
      <c r="P1" s="183" t="s">
        <v>57</v>
      </c>
      <c r="Q1" s="184"/>
      <c r="R1" s="184"/>
      <c r="S1" s="184"/>
      <c r="T1" s="184"/>
      <c r="U1" s="184"/>
      <c r="V1" s="184"/>
      <c r="W1" s="184"/>
      <c r="X1" s="185"/>
    </row>
    <row r="2" spans="1:24" s="14" customFormat="1" ht="45" x14ac:dyDescent="0.3">
      <c r="A2" s="6" t="s">
        <v>5</v>
      </c>
      <c r="B2" s="6" t="s">
        <v>19</v>
      </c>
      <c r="C2" s="6" t="s">
        <v>20</v>
      </c>
      <c r="D2" s="6" t="s">
        <v>21</v>
      </c>
      <c r="E2" s="6" t="s">
        <v>22</v>
      </c>
      <c r="F2" s="6" t="s">
        <v>6</v>
      </c>
      <c r="G2" s="6" t="s">
        <v>23</v>
      </c>
      <c r="H2" s="6" t="s">
        <v>58</v>
      </c>
      <c r="I2" s="6" t="s">
        <v>59</v>
      </c>
      <c r="J2" s="45" t="s">
        <v>60</v>
      </c>
      <c r="K2" s="46" t="s">
        <v>61</v>
      </c>
      <c r="L2" s="12" t="s">
        <v>62</v>
      </c>
      <c r="M2" s="12" t="s">
        <v>63</v>
      </c>
      <c r="N2" s="13" t="s">
        <v>64</v>
      </c>
      <c r="P2" s="15" t="s">
        <v>5</v>
      </c>
      <c r="Q2" s="12" t="s">
        <v>6</v>
      </c>
      <c r="R2" s="12" t="s">
        <v>65</v>
      </c>
      <c r="S2" s="12" t="s">
        <v>66</v>
      </c>
      <c r="T2" s="12" t="s">
        <v>67</v>
      </c>
      <c r="U2" s="12" t="s">
        <v>68</v>
      </c>
      <c r="V2" s="12" t="s">
        <v>69</v>
      </c>
      <c r="W2" s="12" t="s">
        <v>70</v>
      </c>
      <c r="X2" s="12" t="s">
        <v>71</v>
      </c>
    </row>
    <row r="3" spans="1:24" s="7" customFormat="1" ht="45" x14ac:dyDescent="0.3">
      <c r="A3" s="71" t="s">
        <v>31</v>
      </c>
      <c r="B3" s="71">
        <v>1</v>
      </c>
      <c r="C3" s="71">
        <v>1</v>
      </c>
      <c r="D3" s="71">
        <v>1</v>
      </c>
      <c r="E3" s="71">
        <v>1</v>
      </c>
      <c r="F3" s="73" t="s">
        <v>32</v>
      </c>
      <c r="G3" s="74" t="s">
        <v>33</v>
      </c>
      <c r="H3" s="59" t="s">
        <v>72</v>
      </c>
      <c r="I3" s="59" t="s">
        <v>73</v>
      </c>
      <c r="J3" s="135"/>
      <c r="K3" s="135"/>
      <c r="L3" s="47"/>
      <c r="M3" s="47" t="s">
        <v>74</v>
      </c>
      <c r="N3" s="100"/>
      <c r="P3" s="138" t="s">
        <v>13</v>
      </c>
      <c r="Q3" s="144">
        <v>1</v>
      </c>
      <c r="R3" s="58"/>
      <c r="S3" s="153"/>
      <c r="T3" s="102"/>
      <c r="U3" s="51" t="str">
        <f>VLOOKUP(Table11[[#This Row],[Control]],'Support(Theoretical)'!$R:$AD,10,FALSE)</f>
        <v>NOT MET</v>
      </c>
      <c r="V3" s="51" t="str">
        <f>VLOOKUP(Table11[[#This Row],[Control]],'Support(Theoretical)'!$R:$AD,11,FALSE)</f>
        <v>NOT MET</v>
      </c>
      <c r="W3" s="51" t="str">
        <f>VLOOKUP(Table11[[#This Row],[Control]],'Support(Theoretical)'!$R:$AD,12,FALSE)</f>
        <v>NOT MET</v>
      </c>
      <c r="X3" s="51" t="str">
        <f>VLOOKUP(Table11[[#This Row],[Control]],'Support(Theoretical)'!$R:$AD,13,FALSE)</f>
        <v>NOT MET</v>
      </c>
    </row>
    <row r="4" spans="1:24" ht="60" x14ac:dyDescent="0.25">
      <c r="A4" s="24" t="s">
        <v>13</v>
      </c>
      <c r="B4" s="24">
        <v>1</v>
      </c>
      <c r="C4" s="24">
        <v>1</v>
      </c>
      <c r="D4" s="24">
        <v>1</v>
      </c>
      <c r="E4" s="24">
        <v>1</v>
      </c>
      <c r="F4" s="25">
        <v>1</v>
      </c>
      <c r="G4" s="75">
        <v>1.1000000000000001</v>
      </c>
      <c r="H4" s="60" t="s">
        <v>75</v>
      </c>
      <c r="I4" s="60" t="s">
        <v>76</v>
      </c>
      <c r="J4" s="135"/>
      <c r="K4" s="135"/>
      <c r="L4" s="47"/>
      <c r="M4" s="47" t="s">
        <v>74</v>
      </c>
      <c r="N4" s="100"/>
      <c r="P4" s="138" t="s">
        <v>13</v>
      </c>
      <c r="Q4" s="144">
        <v>2</v>
      </c>
      <c r="R4" s="58"/>
      <c r="S4" s="154"/>
      <c r="T4" s="102"/>
      <c r="U4" s="52">
        <f>VLOOKUP(Table11[[#This Row],[Control]],'Support(Theoretical)'!$R:$AD,10,FALSE)</f>
        <v>0</v>
      </c>
      <c r="V4" s="52">
        <f>VLOOKUP(Table11[[#This Row],[Control]],'Support(Theoretical)'!$R:$AD,11,FALSE)</f>
        <v>0</v>
      </c>
      <c r="W4" s="53" t="str">
        <f>VLOOKUP(Table11[[#This Row],[Control]],'Support(Theoretical)'!$R:$AD,12,FALSE)</f>
        <v>NOT MET</v>
      </c>
      <c r="X4" s="54" t="str">
        <f>VLOOKUP(Table11[[#This Row],[Control]],'Support(Theoretical)'!$R:$AD,13,FALSE)</f>
        <v>NOT MET</v>
      </c>
    </row>
    <row r="5" spans="1:24" ht="75" x14ac:dyDescent="0.25">
      <c r="A5" s="24" t="s">
        <v>13</v>
      </c>
      <c r="B5" s="24">
        <v>1</v>
      </c>
      <c r="C5" s="24">
        <v>1</v>
      </c>
      <c r="D5" s="24">
        <v>1</v>
      </c>
      <c r="E5" s="24">
        <v>1</v>
      </c>
      <c r="F5" s="25">
        <v>1</v>
      </c>
      <c r="G5" s="75">
        <v>1.2</v>
      </c>
      <c r="H5" s="60" t="s">
        <v>77</v>
      </c>
      <c r="I5" s="60" t="s">
        <v>78</v>
      </c>
      <c r="J5" s="135"/>
      <c r="K5" s="135"/>
      <c r="L5" s="47"/>
      <c r="M5" s="47" t="s">
        <v>74</v>
      </c>
      <c r="N5" s="100"/>
      <c r="P5" s="137" t="s">
        <v>14</v>
      </c>
      <c r="Q5" s="147">
        <v>1100</v>
      </c>
      <c r="R5" s="102"/>
      <c r="S5" s="47"/>
      <c r="T5" s="102"/>
      <c r="U5" s="52">
        <f>VLOOKUP(Table11[[#This Row],[Control]],'Support(Theoretical)'!$R:$AD,10,FALSE)</f>
        <v>0</v>
      </c>
      <c r="V5" s="53" t="str">
        <f>VLOOKUP(Table11[[#This Row],[Control]],'Support(Theoretical)'!$R:$AD,11,FALSE)</f>
        <v>NOT MET</v>
      </c>
      <c r="W5" s="53" t="str">
        <f>VLOOKUP(Table11[[#This Row],[Control]],'Support(Theoretical)'!$R:$AD,12,FALSE)</f>
        <v>NOT MET</v>
      </c>
      <c r="X5" s="54" t="str">
        <f>VLOOKUP(Table11[[#This Row],[Control]],'Support(Theoretical)'!$R:$AD,13,FALSE)</f>
        <v>NOT MET</v>
      </c>
    </row>
    <row r="6" spans="1:24" ht="60" hidden="1" x14ac:dyDescent="0.25">
      <c r="A6" s="26" t="s">
        <v>13</v>
      </c>
      <c r="B6" s="26">
        <v>0</v>
      </c>
      <c r="C6" s="26">
        <v>0</v>
      </c>
      <c r="D6" s="26">
        <v>1</v>
      </c>
      <c r="E6" s="26">
        <v>1</v>
      </c>
      <c r="F6" s="27">
        <v>2</v>
      </c>
      <c r="G6" s="76">
        <v>2.1</v>
      </c>
      <c r="H6" s="61" t="s">
        <v>79</v>
      </c>
      <c r="I6" s="61" t="s">
        <v>80</v>
      </c>
      <c r="J6" s="135"/>
      <c r="K6" s="135"/>
      <c r="L6" s="47"/>
      <c r="M6" s="47" t="s">
        <v>74</v>
      </c>
      <c r="N6" s="100"/>
      <c r="P6" s="137" t="s">
        <v>14</v>
      </c>
      <c r="Q6" s="147">
        <v>1101</v>
      </c>
      <c r="R6" s="102"/>
      <c r="S6" s="47"/>
      <c r="T6" s="102"/>
      <c r="U6" s="52">
        <f>VLOOKUP(Table11[[#This Row],[Control]],'Support(Theoretical)'!$R:$AD,10,FALSE)</f>
        <v>0</v>
      </c>
      <c r="V6" s="52">
        <f>VLOOKUP(Table11[[#This Row],[Control]],'Support(Theoretical)'!$R:$AD,11,FALSE)</f>
        <v>0</v>
      </c>
      <c r="W6" s="53" t="str">
        <f>VLOOKUP(Table11[[#This Row],[Control]],'Support(Theoretical)'!$R:$AD,12,FALSE)</f>
        <v>NOT MET</v>
      </c>
      <c r="X6" s="54" t="str">
        <f>VLOOKUP(Table11[[#This Row],[Control]],'Support(Theoretical)'!$R:$AD,13,FALSE)</f>
        <v>NOT MET</v>
      </c>
    </row>
    <row r="7" spans="1:24" ht="60" hidden="1" x14ac:dyDescent="0.25">
      <c r="A7" s="26" t="s">
        <v>13</v>
      </c>
      <c r="B7" s="26">
        <v>0</v>
      </c>
      <c r="C7" s="26">
        <v>0</v>
      </c>
      <c r="D7" s="26">
        <v>1</v>
      </c>
      <c r="E7" s="26">
        <v>1</v>
      </c>
      <c r="F7" s="27">
        <v>2</v>
      </c>
      <c r="G7" s="76">
        <v>2.2000000000000002</v>
      </c>
      <c r="H7" s="61" t="s">
        <v>79</v>
      </c>
      <c r="I7" s="61" t="s">
        <v>81</v>
      </c>
      <c r="J7" s="135"/>
      <c r="K7" s="135"/>
      <c r="L7" s="47"/>
      <c r="M7" s="47" t="s">
        <v>74</v>
      </c>
      <c r="N7" s="100"/>
      <c r="P7" s="137" t="s">
        <v>14</v>
      </c>
      <c r="Q7" s="147">
        <v>1102</v>
      </c>
      <c r="R7" s="102"/>
      <c r="S7" s="47"/>
      <c r="T7" s="102"/>
      <c r="U7" s="52">
        <f>VLOOKUP(Table11[[#This Row],[Control]],'Support(Theoretical)'!$R:$AD,10,FALSE)</f>
        <v>0</v>
      </c>
      <c r="V7" s="53" t="str">
        <f>VLOOKUP(Table11[[#This Row],[Control]],'Support(Theoretical)'!$R:$AD,11,FALSE)</f>
        <v>NOT MET</v>
      </c>
      <c r="W7" s="53" t="str">
        <f>VLOOKUP(Table11[[#This Row],[Control]],'Support(Theoretical)'!$R:$AD,12,FALSE)</f>
        <v>NOT MET</v>
      </c>
      <c r="X7" s="54" t="str">
        <f>VLOOKUP(Table11[[#This Row],[Control]],'Support(Theoretical)'!$R:$AD,13,FALSE)</f>
        <v>NOT MET</v>
      </c>
    </row>
    <row r="8" spans="1:24" ht="75" hidden="1" x14ac:dyDescent="0.25">
      <c r="A8" s="28" t="s">
        <v>14</v>
      </c>
      <c r="B8" s="28">
        <v>0</v>
      </c>
      <c r="C8" s="28">
        <v>1</v>
      </c>
      <c r="D8" s="28">
        <v>1</v>
      </c>
      <c r="E8" s="28">
        <v>1</v>
      </c>
      <c r="F8" s="29">
        <v>1100</v>
      </c>
      <c r="G8" s="77">
        <v>1100.0999999999999</v>
      </c>
      <c r="H8" s="62"/>
      <c r="I8" s="62" t="s">
        <v>82</v>
      </c>
      <c r="J8" s="135"/>
      <c r="K8" s="135"/>
      <c r="L8" s="47"/>
      <c r="M8" s="47" t="s">
        <v>74</v>
      </c>
      <c r="N8" s="100"/>
      <c r="P8" s="137" t="s">
        <v>14</v>
      </c>
      <c r="Q8" s="147">
        <v>1103</v>
      </c>
      <c r="R8" s="102"/>
      <c r="S8" s="47"/>
      <c r="T8" s="102"/>
      <c r="U8" s="52">
        <f>VLOOKUP(Table11[[#This Row],[Control]],'Support(Theoretical)'!$R:$AD,10,FALSE)</f>
        <v>0</v>
      </c>
      <c r="V8" s="52">
        <f>VLOOKUP(Table11[[#This Row],[Control]],'Support(Theoretical)'!$R:$AD,11,FALSE)</f>
        <v>0</v>
      </c>
      <c r="W8" s="53" t="str">
        <f>VLOOKUP(Table11[[#This Row],[Control]],'Support(Theoretical)'!$R:$AD,12,FALSE)</f>
        <v>NOT MET</v>
      </c>
      <c r="X8" s="54" t="str">
        <f>VLOOKUP(Table11[[#This Row],[Control]],'Support(Theoretical)'!$R:$AD,13,FALSE)</f>
        <v>NOT MET</v>
      </c>
    </row>
    <row r="9" spans="1:24" ht="120" hidden="1" x14ac:dyDescent="0.25">
      <c r="A9" s="28" t="s">
        <v>14</v>
      </c>
      <c r="B9" s="28">
        <v>0</v>
      </c>
      <c r="C9" s="28">
        <v>1</v>
      </c>
      <c r="D9" s="28">
        <v>1</v>
      </c>
      <c r="E9" s="28">
        <v>1</v>
      </c>
      <c r="F9" s="29">
        <v>1100</v>
      </c>
      <c r="G9" s="77">
        <v>1100.2</v>
      </c>
      <c r="H9" s="62"/>
      <c r="I9" s="62" t="s">
        <v>83</v>
      </c>
      <c r="J9" s="135"/>
      <c r="K9" s="135"/>
      <c r="L9" s="47"/>
      <c r="M9" s="47" t="s">
        <v>74</v>
      </c>
      <c r="N9" s="100"/>
      <c r="P9" s="137" t="s">
        <v>14</v>
      </c>
      <c r="Q9" s="147">
        <v>1200</v>
      </c>
      <c r="R9" s="102"/>
      <c r="S9" s="47"/>
      <c r="T9" s="102"/>
      <c r="U9" s="52">
        <f>VLOOKUP(Table11[[#This Row],[Control]],'Support(Theoretical)'!$R:$AD,10,FALSE)</f>
        <v>0</v>
      </c>
      <c r="V9" s="53" t="str">
        <f>VLOOKUP(Table11[[#This Row],[Control]],'Support(Theoretical)'!$R:$AD,11,FALSE)</f>
        <v>NOT MET</v>
      </c>
      <c r="W9" s="53" t="str">
        <f>VLOOKUP(Table11[[#This Row],[Control]],'Support(Theoretical)'!$R:$AD,12,FALSE)</f>
        <v>NOT MET</v>
      </c>
      <c r="X9" s="54" t="str">
        <f>VLOOKUP(Table11[[#This Row],[Control]],'Support(Theoretical)'!$R:$AD,13,FALSE)</f>
        <v>NOT MET</v>
      </c>
    </row>
    <row r="10" spans="1:24" ht="75" hidden="1" x14ac:dyDescent="0.25">
      <c r="A10" s="30" t="s">
        <v>14</v>
      </c>
      <c r="B10" s="30">
        <v>0</v>
      </c>
      <c r="C10" s="30">
        <v>0</v>
      </c>
      <c r="D10" s="30">
        <v>1</v>
      </c>
      <c r="E10" s="30">
        <v>1</v>
      </c>
      <c r="F10" s="31">
        <v>1101</v>
      </c>
      <c r="G10" s="78">
        <v>1101.0999999999999</v>
      </c>
      <c r="H10" s="63"/>
      <c r="I10" s="63" t="s">
        <v>84</v>
      </c>
      <c r="J10" s="135"/>
      <c r="K10" s="135"/>
      <c r="L10" s="47"/>
      <c r="M10" s="47" t="s">
        <v>74</v>
      </c>
      <c r="N10" s="100"/>
      <c r="P10" s="137" t="s">
        <v>14</v>
      </c>
      <c r="Q10" s="147">
        <v>1201</v>
      </c>
      <c r="R10" s="102"/>
      <c r="S10" s="47"/>
      <c r="T10" s="102"/>
      <c r="U10" s="52">
        <f>VLOOKUP(Table11[[#This Row],[Control]],'Support(Theoretical)'!$R:$AD,10,FALSE)</f>
        <v>0</v>
      </c>
      <c r="V10" s="52">
        <f>VLOOKUP(Table11[[#This Row],[Control]],'Support(Theoretical)'!$R:$AD,11,FALSE)</f>
        <v>0</v>
      </c>
      <c r="W10" s="53" t="str">
        <f>VLOOKUP(Table11[[#This Row],[Control]],'Support(Theoretical)'!$R:$AD,12,FALSE)</f>
        <v>NOT MET</v>
      </c>
      <c r="X10" s="54" t="str">
        <f>VLOOKUP(Table11[[#This Row],[Control]],'Support(Theoretical)'!$R:$AD,13,FALSE)</f>
        <v>NOT MET</v>
      </c>
    </row>
    <row r="11" spans="1:24" ht="75" hidden="1" x14ac:dyDescent="0.25">
      <c r="A11" s="28" t="s">
        <v>14</v>
      </c>
      <c r="B11" s="28">
        <v>0</v>
      </c>
      <c r="C11" s="28">
        <v>1</v>
      </c>
      <c r="D11" s="28">
        <v>1</v>
      </c>
      <c r="E11" s="28">
        <v>1</v>
      </c>
      <c r="F11" s="29">
        <v>1102</v>
      </c>
      <c r="G11" s="77">
        <v>1102.0999999999999</v>
      </c>
      <c r="H11" s="62"/>
      <c r="I11" s="62" t="s">
        <v>85</v>
      </c>
      <c r="J11" s="135"/>
      <c r="K11" s="135"/>
      <c r="L11" s="47"/>
      <c r="M11" s="47" t="s">
        <v>74</v>
      </c>
      <c r="N11" s="100"/>
      <c r="P11" s="137" t="s">
        <v>14</v>
      </c>
      <c r="Q11" s="147">
        <v>1202</v>
      </c>
      <c r="R11" s="102"/>
      <c r="S11" s="47"/>
      <c r="T11" s="102"/>
      <c r="U11" s="52">
        <f>VLOOKUP(Table11[[#This Row],[Control]],'Support(Theoretical)'!$R:$AD,10,FALSE)</f>
        <v>0</v>
      </c>
      <c r="V11" s="53" t="str">
        <f>VLOOKUP(Table11[[#This Row],[Control]],'Support(Theoretical)'!$R:$AD,11,FALSE)</f>
        <v>NOT MET</v>
      </c>
      <c r="W11" s="53" t="str">
        <f>VLOOKUP(Table11[[#This Row],[Control]],'Support(Theoretical)'!$R:$AD,12,FALSE)</f>
        <v>NOT MET</v>
      </c>
      <c r="X11" s="54" t="str">
        <f>VLOOKUP(Table11[[#This Row],[Control]],'Support(Theoretical)'!$R:$AD,13,FALSE)</f>
        <v>NOT MET</v>
      </c>
    </row>
    <row r="12" spans="1:24" ht="75" hidden="1" x14ac:dyDescent="0.25">
      <c r="A12" s="30" t="s">
        <v>14</v>
      </c>
      <c r="B12" s="30">
        <v>0</v>
      </c>
      <c r="C12" s="30">
        <v>0</v>
      </c>
      <c r="D12" s="30">
        <v>1</v>
      </c>
      <c r="E12" s="30">
        <v>1</v>
      </c>
      <c r="F12" s="31">
        <v>1103</v>
      </c>
      <c r="G12" s="78">
        <v>1103.0999999999999</v>
      </c>
      <c r="H12" s="63"/>
      <c r="I12" s="63" t="s">
        <v>86</v>
      </c>
      <c r="J12" s="135"/>
      <c r="K12" s="135"/>
      <c r="L12" s="47"/>
      <c r="M12" s="47" t="s">
        <v>74</v>
      </c>
      <c r="N12" s="100"/>
      <c r="P12" s="137" t="s">
        <v>14</v>
      </c>
      <c r="Q12" s="147">
        <v>1203</v>
      </c>
      <c r="R12" s="102"/>
      <c r="S12" s="47"/>
      <c r="T12" s="102"/>
      <c r="U12" s="52">
        <f>VLOOKUP(Table11[[#This Row],[Control]],'Support(Theoretical)'!$R:$AD,10,FALSE)</f>
        <v>0</v>
      </c>
      <c r="V12" s="53" t="str">
        <f>VLOOKUP(Table11[[#This Row],[Control]],'Support(Theoretical)'!$R:$AD,11,FALSE)</f>
        <v>NOT MET</v>
      </c>
      <c r="W12" s="53" t="str">
        <f>VLOOKUP(Table11[[#This Row],[Control]],'Support(Theoretical)'!$R:$AD,12,FALSE)</f>
        <v>NOT MET</v>
      </c>
      <c r="X12" s="54" t="str">
        <f>VLOOKUP(Table11[[#This Row],[Control]],'Support(Theoretical)'!$R:$AD,13,FALSE)</f>
        <v>NOT MET</v>
      </c>
    </row>
    <row r="13" spans="1:24" ht="105" hidden="1" x14ac:dyDescent="0.25">
      <c r="A13" s="28" t="s">
        <v>14</v>
      </c>
      <c r="B13" s="28">
        <v>0</v>
      </c>
      <c r="C13" s="28">
        <v>1</v>
      </c>
      <c r="D13" s="28">
        <v>1</v>
      </c>
      <c r="E13" s="28">
        <v>1</v>
      </c>
      <c r="F13" s="29">
        <v>1200</v>
      </c>
      <c r="G13" s="77">
        <v>1200.0999999999999</v>
      </c>
      <c r="H13" s="62"/>
      <c r="I13" s="62" t="s">
        <v>87</v>
      </c>
      <c r="J13" s="135"/>
      <c r="K13" s="135"/>
      <c r="L13" s="47"/>
      <c r="M13" s="47" t="s">
        <v>74</v>
      </c>
      <c r="N13" s="100"/>
      <c r="P13" s="137" t="s">
        <v>14</v>
      </c>
      <c r="Q13" s="147">
        <v>1204</v>
      </c>
      <c r="R13" s="102"/>
      <c r="S13" s="47"/>
      <c r="T13" s="102"/>
      <c r="U13" s="52">
        <f>VLOOKUP(Table11[[#This Row],[Control]],'Support(Theoretical)'!$R:$AD,10,FALSE)</f>
        <v>0</v>
      </c>
      <c r="V13" s="52">
        <f>VLOOKUP(Table11[[#This Row],[Control]],'Support(Theoretical)'!$R:$AD,11,FALSE)</f>
        <v>0</v>
      </c>
      <c r="W13" s="52">
        <f>VLOOKUP(Table11[[#This Row],[Control]],'Support(Theoretical)'!$R:$AD,12,FALSE)</f>
        <v>0</v>
      </c>
      <c r="X13" s="54" t="str">
        <f>VLOOKUP(Table11[[#This Row],[Control]],'Support(Theoretical)'!$R:$AD,13,FALSE)</f>
        <v>NOT MET</v>
      </c>
    </row>
    <row r="14" spans="1:24" ht="60" hidden="1" x14ac:dyDescent="0.25">
      <c r="A14" s="28" t="s">
        <v>14</v>
      </c>
      <c r="B14" s="28">
        <v>0</v>
      </c>
      <c r="C14" s="28">
        <v>1</v>
      </c>
      <c r="D14" s="28">
        <v>1</v>
      </c>
      <c r="E14" s="28">
        <v>1</v>
      </c>
      <c r="F14" s="29">
        <v>1200</v>
      </c>
      <c r="G14" s="77">
        <v>1200.2</v>
      </c>
      <c r="H14" s="62"/>
      <c r="I14" s="62" t="s">
        <v>88</v>
      </c>
      <c r="J14" s="135"/>
      <c r="K14" s="135"/>
      <c r="L14" s="47"/>
      <c r="M14" s="47" t="s">
        <v>74</v>
      </c>
      <c r="N14" s="100"/>
      <c r="P14" s="137" t="s">
        <v>14</v>
      </c>
      <c r="Q14" s="147">
        <v>1205</v>
      </c>
      <c r="R14" s="102"/>
      <c r="S14" s="47"/>
      <c r="T14" s="102"/>
      <c r="U14" s="52">
        <f>VLOOKUP(Table11[[#This Row],[Control]],'Support(Theoretical)'!$R:$AD,10,FALSE)</f>
        <v>0</v>
      </c>
      <c r="V14" s="52">
        <f>VLOOKUP(Table11[[#This Row],[Control]],'Support(Theoretical)'!$R:$AD,11,FALSE)</f>
        <v>0</v>
      </c>
      <c r="W14" s="53" t="str">
        <f>VLOOKUP(Table11[[#This Row],[Control]],'Support(Theoretical)'!$R:$AD,12,FALSE)</f>
        <v>NOT MET</v>
      </c>
      <c r="X14" s="54" t="str">
        <f>VLOOKUP(Table11[[#This Row],[Control]],'Support(Theoretical)'!$R:$AD,13,FALSE)</f>
        <v>NOT MET</v>
      </c>
    </row>
    <row r="15" spans="1:24" ht="60" hidden="1" x14ac:dyDescent="0.25">
      <c r="A15" s="30" t="s">
        <v>14</v>
      </c>
      <c r="B15" s="30">
        <v>0</v>
      </c>
      <c r="C15" s="30">
        <v>0</v>
      </c>
      <c r="D15" s="30">
        <v>1</v>
      </c>
      <c r="E15" s="30">
        <v>1</v>
      </c>
      <c r="F15" s="31">
        <v>1201</v>
      </c>
      <c r="G15" s="78">
        <v>1201.0999999999999</v>
      </c>
      <c r="H15" s="63"/>
      <c r="I15" s="63" t="s">
        <v>89</v>
      </c>
      <c r="J15" s="135"/>
      <c r="K15" s="135"/>
      <c r="L15" s="47"/>
      <c r="M15" s="47" t="s">
        <v>74</v>
      </c>
      <c r="N15" s="100"/>
      <c r="P15" s="137" t="s">
        <v>14</v>
      </c>
      <c r="Q15" s="147">
        <v>1206</v>
      </c>
      <c r="R15" s="102"/>
      <c r="S15" s="47"/>
      <c r="T15" s="102"/>
      <c r="U15" s="52">
        <f>VLOOKUP(Table11[[#This Row],[Control]],'Support(Theoretical)'!$R:$AD,10,FALSE)</f>
        <v>0</v>
      </c>
      <c r="V15" s="52">
        <f>VLOOKUP(Table11[[#This Row],[Control]],'Support(Theoretical)'!$R:$AD,11,FALSE)</f>
        <v>0</v>
      </c>
      <c r="W15" s="53" t="str">
        <f>VLOOKUP(Table11[[#This Row],[Control]],'Support(Theoretical)'!$R:$AD,12,FALSE)</f>
        <v>NOT MET</v>
      </c>
      <c r="X15" s="54" t="str">
        <f>VLOOKUP(Table11[[#This Row],[Control]],'Support(Theoretical)'!$R:$AD,13,FALSE)</f>
        <v>NOT MET</v>
      </c>
    </row>
    <row r="16" spans="1:24" ht="120" hidden="1" x14ac:dyDescent="0.25">
      <c r="A16" s="28" t="s">
        <v>14</v>
      </c>
      <c r="B16" s="28">
        <v>0</v>
      </c>
      <c r="C16" s="28">
        <v>1</v>
      </c>
      <c r="D16" s="28">
        <v>1</v>
      </c>
      <c r="E16" s="28">
        <v>1</v>
      </c>
      <c r="F16" s="29">
        <v>1202</v>
      </c>
      <c r="G16" s="77">
        <v>1202.0999999999999</v>
      </c>
      <c r="H16" s="62"/>
      <c r="I16" s="62" t="s">
        <v>90</v>
      </c>
      <c r="J16" s="135"/>
      <c r="K16" s="135"/>
      <c r="L16" s="47"/>
      <c r="M16" s="47" t="s">
        <v>74</v>
      </c>
      <c r="N16" s="100"/>
      <c r="P16" s="137" t="s">
        <v>14</v>
      </c>
      <c r="Q16" s="147">
        <v>1300</v>
      </c>
      <c r="R16" s="102"/>
      <c r="S16" s="47"/>
      <c r="T16" s="102"/>
      <c r="U16" s="52">
        <f>VLOOKUP(Table11[[#This Row],[Control]],'Support(Theoretical)'!$R:$AD,10,FALSE)</f>
        <v>0</v>
      </c>
      <c r="V16" s="53" t="str">
        <f>VLOOKUP(Table11[[#This Row],[Control]],'Support(Theoretical)'!$R:$AD,11,FALSE)</f>
        <v>NOT MET</v>
      </c>
      <c r="W16" s="53" t="str">
        <f>VLOOKUP(Table11[[#This Row],[Control]],'Support(Theoretical)'!$R:$AD,12,FALSE)</f>
        <v>NOT MET</v>
      </c>
      <c r="X16" s="54" t="str">
        <f>VLOOKUP(Table11[[#This Row],[Control]],'Support(Theoretical)'!$R:$AD,13,FALSE)</f>
        <v>NOT MET</v>
      </c>
    </row>
    <row r="17" spans="1:24" ht="75" hidden="1" x14ac:dyDescent="0.25">
      <c r="A17" s="30" t="s">
        <v>14</v>
      </c>
      <c r="B17" s="30">
        <v>0</v>
      </c>
      <c r="C17" s="30">
        <v>1</v>
      </c>
      <c r="D17" s="30">
        <v>1</v>
      </c>
      <c r="E17" s="30">
        <v>1</v>
      </c>
      <c r="F17" s="31">
        <v>1203</v>
      </c>
      <c r="G17" s="78">
        <v>1203.0999999999999</v>
      </c>
      <c r="H17" s="63"/>
      <c r="I17" s="63" t="s">
        <v>91</v>
      </c>
      <c r="J17" s="135"/>
      <c r="K17" s="135"/>
      <c r="L17" s="47"/>
      <c r="M17" s="47" t="s">
        <v>74</v>
      </c>
      <c r="N17" s="100"/>
      <c r="P17" s="137" t="s">
        <v>14</v>
      </c>
      <c r="Q17" s="147">
        <v>1301</v>
      </c>
      <c r="R17" s="102"/>
      <c r="S17" s="47"/>
      <c r="T17" s="102"/>
      <c r="U17" s="52">
        <f>VLOOKUP(Table11[[#This Row],[Control]],'Support(Theoretical)'!$R:$AD,10,FALSE)</f>
        <v>0</v>
      </c>
      <c r="V17" s="52">
        <f>VLOOKUP(Table11[[#This Row],[Control]],'Support(Theoretical)'!$R:$AD,11,FALSE)</f>
        <v>0</v>
      </c>
      <c r="W17" s="53" t="str">
        <f>VLOOKUP(Table11[[#This Row],[Control]],'Support(Theoretical)'!$R:$AD,12,FALSE)</f>
        <v>NOT MET</v>
      </c>
      <c r="X17" s="54" t="str">
        <f>VLOOKUP(Table11[[#This Row],[Control]],'Support(Theoretical)'!$R:$AD,13,FALSE)</f>
        <v>NOT MET</v>
      </c>
    </row>
    <row r="18" spans="1:24" ht="60" hidden="1" x14ac:dyDescent="0.25">
      <c r="A18" s="28" t="s">
        <v>14</v>
      </c>
      <c r="B18" s="28">
        <v>0</v>
      </c>
      <c r="C18" s="28">
        <v>0</v>
      </c>
      <c r="D18" s="28">
        <v>0</v>
      </c>
      <c r="E18" s="28">
        <v>1</v>
      </c>
      <c r="F18" s="29">
        <v>1204</v>
      </c>
      <c r="G18" s="77">
        <v>1204.0999999999999</v>
      </c>
      <c r="H18" s="62"/>
      <c r="I18" s="62" t="s">
        <v>92</v>
      </c>
      <c r="J18" s="135"/>
      <c r="K18" s="135"/>
      <c r="L18" s="47"/>
      <c r="M18" s="47" t="s">
        <v>74</v>
      </c>
      <c r="N18" s="100"/>
      <c r="P18" s="137" t="s">
        <v>14</v>
      </c>
      <c r="Q18" s="147">
        <v>1400</v>
      </c>
      <c r="R18" s="102"/>
      <c r="S18" s="47"/>
      <c r="T18" s="102"/>
      <c r="U18" s="52">
        <f>VLOOKUP(Table11[[#This Row],[Control]],'Support(Theoretical)'!$R:$AD,10,FALSE)</f>
        <v>0</v>
      </c>
      <c r="V18" s="53" t="str">
        <f>VLOOKUP(Table11[[#This Row],[Control]],'Support(Theoretical)'!$R:$AD,11,FALSE)</f>
        <v>NOT MET</v>
      </c>
      <c r="W18" s="53" t="str">
        <f>VLOOKUP(Table11[[#This Row],[Control]],'Support(Theoretical)'!$R:$AD,12,FALSE)</f>
        <v>NOT MET</v>
      </c>
      <c r="X18" s="54" t="str">
        <f>VLOOKUP(Table11[[#This Row],[Control]],'Support(Theoretical)'!$R:$AD,13,FALSE)</f>
        <v>NOT MET</v>
      </c>
    </row>
    <row r="19" spans="1:24" ht="60" hidden="1" x14ac:dyDescent="0.25">
      <c r="A19" s="30" t="s">
        <v>14</v>
      </c>
      <c r="B19" s="30">
        <v>0</v>
      </c>
      <c r="C19" s="30">
        <v>0</v>
      </c>
      <c r="D19" s="30">
        <v>1</v>
      </c>
      <c r="E19" s="30">
        <v>1</v>
      </c>
      <c r="F19" s="31">
        <v>1205</v>
      </c>
      <c r="G19" s="78">
        <v>1205.0999999999999</v>
      </c>
      <c r="H19" s="63"/>
      <c r="I19" s="63" t="s">
        <v>93</v>
      </c>
      <c r="J19" s="135"/>
      <c r="K19" s="135"/>
      <c r="L19" s="47"/>
      <c r="M19" s="47" t="s">
        <v>74</v>
      </c>
      <c r="N19" s="100"/>
      <c r="P19" s="137" t="s">
        <v>14</v>
      </c>
      <c r="Q19" s="147">
        <v>1401</v>
      </c>
      <c r="R19" s="102"/>
      <c r="S19" s="47"/>
      <c r="T19" s="102"/>
      <c r="U19" s="52">
        <f>VLOOKUP(Table11[[#This Row],[Control]],'Support(Theoretical)'!$R:$AD,10,FALSE)</f>
        <v>0</v>
      </c>
      <c r="V19" s="53" t="str">
        <f>VLOOKUP(Table11[[#This Row],[Control]],'Support(Theoretical)'!$R:$AD,11,FALSE)</f>
        <v>NOT MET</v>
      </c>
      <c r="W19" s="53" t="str">
        <f>VLOOKUP(Table11[[#This Row],[Control]],'Support(Theoretical)'!$R:$AD,12,FALSE)</f>
        <v>NOT MET</v>
      </c>
      <c r="X19" s="54" t="str">
        <f>VLOOKUP(Table11[[#This Row],[Control]],'Support(Theoretical)'!$R:$AD,13,FALSE)</f>
        <v>NOT MET</v>
      </c>
    </row>
    <row r="20" spans="1:24" ht="60" hidden="1" x14ac:dyDescent="0.25">
      <c r="A20" s="30" t="s">
        <v>14</v>
      </c>
      <c r="B20" s="30">
        <v>0</v>
      </c>
      <c r="C20" s="30">
        <v>0</v>
      </c>
      <c r="D20" s="30">
        <v>1</v>
      </c>
      <c r="E20" s="30">
        <v>1</v>
      </c>
      <c r="F20" s="31">
        <v>1205</v>
      </c>
      <c r="G20" s="78">
        <v>1205.2</v>
      </c>
      <c r="H20" s="63"/>
      <c r="I20" s="63" t="s">
        <v>94</v>
      </c>
      <c r="J20" s="135"/>
      <c r="K20" s="135"/>
      <c r="L20" s="47"/>
      <c r="M20" s="47" t="s">
        <v>74</v>
      </c>
      <c r="N20" s="100"/>
      <c r="P20" s="137" t="s">
        <v>14</v>
      </c>
      <c r="Q20" s="147">
        <v>1500</v>
      </c>
      <c r="R20" s="102"/>
      <c r="S20" s="47"/>
      <c r="T20" s="102"/>
      <c r="U20" s="52">
        <f>VLOOKUP(Table11[[#This Row],[Control]],'Support(Theoretical)'!$R:$AD,10,FALSE)</f>
        <v>0</v>
      </c>
      <c r="V20" s="53" t="str">
        <f>VLOOKUP(Table11[[#This Row],[Control]],'Support(Theoretical)'!$R:$AD,11,FALSE)</f>
        <v>NOT MET</v>
      </c>
      <c r="W20" s="53" t="str">
        <f>VLOOKUP(Table11[[#This Row],[Control]],'Support(Theoretical)'!$R:$AD,12,FALSE)</f>
        <v>NOT MET</v>
      </c>
      <c r="X20" s="54" t="str">
        <f>VLOOKUP(Table11[[#This Row],[Control]],'Support(Theoretical)'!$R:$AD,13,FALSE)</f>
        <v>NOT MET</v>
      </c>
    </row>
    <row r="21" spans="1:24" ht="60" hidden="1" x14ac:dyDescent="0.25">
      <c r="A21" s="30" t="s">
        <v>14</v>
      </c>
      <c r="B21" s="30">
        <v>0</v>
      </c>
      <c r="C21" s="30">
        <v>0</v>
      </c>
      <c r="D21" s="30">
        <v>1</v>
      </c>
      <c r="E21" s="30">
        <v>1</v>
      </c>
      <c r="F21" s="31">
        <v>1205</v>
      </c>
      <c r="G21" s="78">
        <v>1205.3</v>
      </c>
      <c r="H21" s="63"/>
      <c r="I21" s="63" t="s">
        <v>95</v>
      </c>
      <c r="J21" s="135"/>
      <c r="K21" s="135"/>
      <c r="L21" s="47"/>
      <c r="M21" s="47" t="s">
        <v>74</v>
      </c>
      <c r="N21" s="100"/>
      <c r="P21" s="137" t="s">
        <v>14</v>
      </c>
      <c r="Q21" s="147">
        <v>1501</v>
      </c>
      <c r="R21" s="102"/>
      <c r="S21" s="47"/>
      <c r="T21" s="102"/>
      <c r="U21" s="52">
        <f>VLOOKUP(Table11[[#This Row],[Control]],'Support(Theoretical)'!$R:$AD,10,FALSE)</f>
        <v>0</v>
      </c>
      <c r="V21" s="53" t="str">
        <f>VLOOKUP(Table11[[#This Row],[Control]],'Support(Theoretical)'!$R:$AD,11,FALSE)</f>
        <v>NOT MET</v>
      </c>
      <c r="W21" s="53" t="str">
        <f>VLOOKUP(Table11[[#This Row],[Control]],'Support(Theoretical)'!$R:$AD,12,FALSE)</f>
        <v>NOT MET</v>
      </c>
      <c r="X21" s="54" t="str">
        <f>VLOOKUP(Table11[[#This Row],[Control]],'Support(Theoretical)'!$R:$AD,13,FALSE)</f>
        <v>NOT MET</v>
      </c>
    </row>
    <row r="22" spans="1:24" ht="60" hidden="1" x14ac:dyDescent="0.25">
      <c r="A22" s="30" t="s">
        <v>14</v>
      </c>
      <c r="B22" s="30">
        <v>0</v>
      </c>
      <c r="C22" s="30">
        <v>0</v>
      </c>
      <c r="D22" s="30">
        <v>1</v>
      </c>
      <c r="E22" s="30">
        <v>1</v>
      </c>
      <c r="F22" s="31">
        <v>1205</v>
      </c>
      <c r="G22" s="78">
        <v>1205.4000000000001</v>
      </c>
      <c r="H22" s="63"/>
      <c r="I22" s="63" t="s">
        <v>96</v>
      </c>
      <c r="J22" s="135"/>
      <c r="K22" s="135"/>
      <c r="L22" s="47"/>
      <c r="M22" s="47" t="s">
        <v>74</v>
      </c>
      <c r="N22" s="100"/>
      <c r="P22" s="137" t="s">
        <v>14</v>
      </c>
      <c r="Q22" s="147">
        <v>1502</v>
      </c>
      <c r="R22" s="102"/>
      <c r="S22" s="47"/>
      <c r="T22" s="102"/>
      <c r="U22" s="52">
        <f>VLOOKUP(Table11[[#This Row],[Control]],'Support(Theoretical)'!$R:$AD,10,FALSE)</f>
        <v>0</v>
      </c>
      <c r="V22" s="53" t="str">
        <f>VLOOKUP(Table11[[#This Row],[Control]],'Support(Theoretical)'!$R:$AD,11,FALSE)</f>
        <v>NOT MET</v>
      </c>
      <c r="W22" s="53" t="str">
        <f>VLOOKUP(Table11[[#This Row],[Control]],'Support(Theoretical)'!$R:$AD,12,FALSE)</f>
        <v>NOT MET</v>
      </c>
      <c r="X22" s="54" t="str">
        <f>VLOOKUP(Table11[[#This Row],[Control]],'Support(Theoretical)'!$R:$AD,13,FALSE)</f>
        <v>NOT MET</v>
      </c>
    </row>
    <row r="23" spans="1:24" ht="75" hidden="1" x14ac:dyDescent="0.25">
      <c r="A23" s="30" t="s">
        <v>14</v>
      </c>
      <c r="B23" s="30">
        <v>0</v>
      </c>
      <c r="C23" s="30">
        <v>0</v>
      </c>
      <c r="D23" s="30">
        <v>1</v>
      </c>
      <c r="E23" s="30">
        <v>1</v>
      </c>
      <c r="F23" s="31">
        <v>1205</v>
      </c>
      <c r="G23" s="78">
        <v>1205.5</v>
      </c>
      <c r="H23" s="63"/>
      <c r="I23" s="63" t="s">
        <v>97</v>
      </c>
      <c r="J23" s="135"/>
      <c r="K23" s="135"/>
      <c r="L23" s="47"/>
      <c r="M23" s="47" t="s">
        <v>74</v>
      </c>
      <c r="N23" s="100"/>
      <c r="P23" s="137" t="s">
        <v>14</v>
      </c>
      <c r="Q23" s="147">
        <v>1503</v>
      </c>
      <c r="R23" s="102"/>
      <c r="S23" s="47"/>
      <c r="T23" s="102"/>
      <c r="U23" s="52">
        <f>VLOOKUP(Table11[[#This Row],[Control]],'Support(Theoretical)'!$R:$AD,10,FALSE)</f>
        <v>0</v>
      </c>
      <c r="V23" s="53" t="str">
        <f>VLOOKUP(Table11[[#This Row],[Control]],'Support(Theoretical)'!$R:$AD,11,FALSE)</f>
        <v>NOT MET</v>
      </c>
      <c r="W23" s="53" t="str">
        <f>VLOOKUP(Table11[[#This Row],[Control]],'Support(Theoretical)'!$R:$AD,12,FALSE)</f>
        <v>NOT MET</v>
      </c>
      <c r="X23" s="54" t="str">
        <f>VLOOKUP(Table11[[#This Row],[Control]],'Support(Theoretical)'!$R:$AD,13,FALSE)</f>
        <v>NOT MET</v>
      </c>
    </row>
    <row r="24" spans="1:24" ht="105" hidden="1" x14ac:dyDescent="0.25">
      <c r="A24" s="28" t="s">
        <v>14</v>
      </c>
      <c r="B24" s="28">
        <v>0</v>
      </c>
      <c r="C24" s="28">
        <v>0</v>
      </c>
      <c r="D24" s="28">
        <v>1</v>
      </c>
      <c r="E24" s="28">
        <v>1</v>
      </c>
      <c r="F24" s="29">
        <v>1206</v>
      </c>
      <c r="G24" s="77">
        <v>1206.0999999999999</v>
      </c>
      <c r="H24" s="62"/>
      <c r="I24" s="62" t="s">
        <v>98</v>
      </c>
      <c r="J24" s="135"/>
      <c r="K24" s="135"/>
      <c r="L24" s="47"/>
      <c r="M24" s="47" t="s">
        <v>74</v>
      </c>
      <c r="N24" s="100"/>
      <c r="P24" s="139" t="s">
        <v>15</v>
      </c>
      <c r="Q24" s="148">
        <v>2100</v>
      </c>
      <c r="R24" s="102"/>
      <c r="S24" s="47"/>
      <c r="T24" s="102"/>
      <c r="U24" s="52">
        <f>VLOOKUP(Table11[[#This Row],[Control]],'Support(Theoretical)'!$R:$AD,10,FALSE)</f>
        <v>0</v>
      </c>
      <c r="V24" s="53" t="str">
        <f>VLOOKUP(Table11[[#This Row],[Control]],'Support(Theoretical)'!$R:$AD,11,FALSE)</f>
        <v>NOT MET</v>
      </c>
      <c r="W24" s="53" t="str">
        <f>VLOOKUP(Table11[[#This Row],[Control]],'Support(Theoretical)'!$R:$AD,12,FALSE)</f>
        <v>NOT MET</v>
      </c>
      <c r="X24" s="54" t="str">
        <f>VLOOKUP(Table11[[#This Row],[Control]],'Support(Theoretical)'!$R:$AD,13,FALSE)</f>
        <v>NOT MET</v>
      </c>
    </row>
    <row r="25" spans="1:24" ht="105" hidden="1" x14ac:dyDescent="0.25">
      <c r="A25" s="30" t="s">
        <v>14</v>
      </c>
      <c r="B25" s="30">
        <v>0</v>
      </c>
      <c r="C25" s="30">
        <v>0</v>
      </c>
      <c r="D25" s="30">
        <v>1</v>
      </c>
      <c r="E25" s="30">
        <v>1</v>
      </c>
      <c r="F25" s="31">
        <v>1206</v>
      </c>
      <c r="G25" s="78">
        <v>1206.2</v>
      </c>
      <c r="H25" s="63"/>
      <c r="I25" s="63" t="s">
        <v>99</v>
      </c>
      <c r="J25" s="135"/>
      <c r="K25" s="135"/>
      <c r="L25" s="47"/>
      <c r="M25" s="47" t="s">
        <v>74</v>
      </c>
      <c r="N25" s="100"/>
      <c r="P25" s="139" t="s">
        <v>15</v>
      </c>
      <c r="Q25" s="148">
        <v>2101</v>
      </c>
      <c r="R25" s="102"/>
      <c r="S25" s="47"/>
      <c r="T25" s="102"/>
      <c r="U25" s="52">
        <f>VLOOKUP(Table11[[#This Row],[Control]],'Support(Theoretical)'!$R:$AD,10,FALSE)</f>
        <v>0</v>
      </c>
      <c r="V25" s="52">
        <f>VLOOKUP(Table11[[#This Row],[Control]],'Support(Theoretical)'!$R:$AD,11,FALSE)</f>
        <v>0</v>
      </c>
      <c r="W25" s="53" t="str">
        <f>VLOOKUP(Table11[[#This Row],[Control]],'Support(Theoretical)'!$R:$AD,12,FALSE)</f>
        <v>NOT MET</v>
      </c>
      <c r="X25" s="54" t="str">
        <f>VLOOKUP(Table11[[#This Row],[Control]],'Support(Theoretical)'!$R:$AD,13,FALSE)</f>
        <v>NOT MET</v>
      </c>
    </row>
    <row r="26" spans="1:24" ht="45" hidden="1" x14ac:dyDescent="0.25">
      <c r="A26" s="28" t="s">
        <v>14</v>
      </c>
      <c r="B26" s="28">
        <v>0</v>
      </c>
      <c r="C26" s="28">
        <v>1</v>
      </c>
      <c r="D26" s="28">
        <v>1</v>
      </c>
      <c r="E26" s="28">
        <v>1</v>
      </c>
      <c r="F26" s="29">
        <v>1300</v>
      </c>
      <c r="G26" s="77">
        <v>1300.0999999999999</v>
      </c>
      <c r="H26" s="62"/>
      <c r="I26" s="62" t="s">
        <v>100</v>
      </c>
      <c r="J26" s="135"/>
      <c r="K26" s="135"/>
      <c r="L26" s="47"/>
      <c r="M26" s="47" t="s">
        <v>74</v>
      </c>
      <c r="N26" s="100"/>
      <c r="P26" s="139" t="s">
        <v>15</v>
      </c>
      <c r="Q26" s="148">
        <v>2200</v>
      </c>
      <c r="R26" s="102"/>
      <c r="S26" s="47"/>
      <c r="T26" s="102"/>
      <c r="U26" s="52">
        <f>VLOOKUP(Table11[[#This Row],[Control]],'Support(Theoretical)'!$R:$AD,10,FALSE)</f>
        <v>0</v>
      </c>
      <c r="V26" s="53" t="str">
        <f>VLOOKUP(Table11[[#This Row],[Control]],'Support(Theoretical)'!$R:$AD,11,FALSE)</f>
        <v>NOT MET</v>
      </c>
      <c r="W26" s="53" t="str">
        <f>VLOOKUP(Table11[[#This Row],[Control]],'Support(Theoretical)'!$R:$AD,12,FALSE)</f>
        <v>NOT MET</v>
      </c>
      <c r="X26" s="54" t="str">
        <f>VLOOKUP(Table11[[#This Row],[Control]],'Support(Theoretical)'!$R:$AD,13,FALSE)</f>
        <v>NOT MET</v>
      </c>
    </row>
    <row r="27" spans="1:24" ht="75" hidden="1" x14ac:dyDescent="0.25">
      <c r="A27" s="28" t="s">
        <v>14</v>
      </c>
      <c r="B27" s="28">
        <v>0</v>
      </c>
      <c r="C27" s="28">
        <v>1</v>
      </c>
      <c r="D27" s="28">
        <v>1</v>
      </c>
      <c r="E27" s="28">
        <v>1</v>
      </c>
      <c r="F27" s="29">
        <v>1300</v>
      </c>
      <c r="G27" s="77">
        <v>1300.2</v>
      </c>
      <c r="H27" s="62"/>
      <c r="I27" s="62" t="s">
        <v>101</v>
      </c>
      <c r="J27" s="135"/>
      <c r="K27" s="135"/>
      <c r="L27" s="47"/>
      <c r="M27" s="47" t="s">
        <v>74</v>
      </c>
      <c r="N27" s="100"/>
      <c r="P27" s="139" t="s">
        <v>15</v>
      </c>
      <c r="Q27" s="148">
        <v>2201</v>
      </c>
      <c r="R27" s="102"/>
      <c r="S27" s="47"/>
      <c r="T27" s="102"/>
      <c r="U27" s="52">
        <f>VLOOKUP(Table11[[#This Row],[Control]],'Support(Theoretical)'!$R:$AD,10,FALSE)</f>
        <v>0</v>
      </c>
      <c r="V27" s="52">
        <f>VLOOKUP(Table11[[#This Row],[Control]],'Support(Theoretical)'!$R:$AD,11,FALSE)</f>
        <v>0</v>
      </c>
      <c r="W27" s="53" t="str">
        <f>VLOOKUP(Table11[[#This Row],[Control]],'Support(Theoretical)'!$R:$AD,12,FALSE)</f>
        <v>NOT MET</v>
      </c>
      <c r="X27" s="54" t="str">
        <f>VLOOKUP(Table11[[#This Row],[Control]],'Support(Theoretical)'!$R:$AD,13,FALSE)</f>
        <v>NOT MET</v>
      </c>
    </row>
    <row r="28" spans="1:24" ht="75" hidden="1" x14ac:dyDescent="0.25">
      <c r="A28" s="28" t="s">
        <v>14</v>
      </c>
      <c r="B28" s="28">
        <v>0</v>
      </c>
      <c r="C28" s="28">
        <v>1</v>
      </c>
      <c r="D28" s="28">
        <v>1</v>
      </c>
      <c r="E28" s="28">
        <v>1</v>
      </c>
      <c r="F28" s="29">
        <v>1300</v>
      </c>
      <c r="G28" s="77">
        <v>1300.3</v>
      </c>
      <c r="H28" s="62"/>
      <c r="I28" s="62" t="s">
        <v>102</v>
      </c>
      <c r="J28" s="135"/>
      <c r="K28" s="135"/>
      <c r="L28" s="47"/>
      <c r="M28" s="47" t="s">
        <v>74</v>
      </c>
      <c r="N28" s="100"/>
      <c r="P28" s="139" t="s">
        <v>15</v>
      </c>
      <c r="Q28" s="148">
        <v>2202</v>
      </c>
      <c r="R28" s="102"/>
      <c r="S28" s="47"/>
      <c r="T28" s="102"/>
      <c r="U28" s="52">
        <f>VLOOKUP(Table11[[#This Row],[Control]],'Support(Theoretical)'!$R:$AD,10,FALSE)</f>
        <v>0</v>
      </c>
      <c r="V28" s="52">
        <f>VLOOKUP(Table11[[#This Row],[Control]],'Support(Theoretical)'!$R:$AD,11,FALSE)</f>
        <v>0</v>
      </c>
      <c r="W28" s="53" t="str">
        <f>VLOOKUP(Table11[[#This Row],[Control]],'Support(Theoretical)'!$R:$AD,12,FALSE)</f>
        <v>NOT MET</v>
      </c>
      <c r="X28" s="54" t="str">
        <f>VLOOKUP(Table11[[#This Row],[Control]],'Support(Theoretical)'!$R:$AD,13,FALSE)</f>
        <v>NOT MET</v>
      </c>
    </row>
    <row r="29" spans="1:24" ht="60" hidden="1" x14ac:dyDescent="0.25">
      <c r="A29" s="30" t="s">
        <v>14</v>
      </c>
      <c r="B29" s="30">
        <v>0</v>
      </c>
      <c r="C29" s="30">
        <v>0</v>
      </c>
      <c r="D29" s="30">
        <v>1</v>
      </c>
      <c r="E29" s="30">
        <v>1</v>
      </c>
      <c r="F29" s="31">
        <v>1301</v>
      </c>
      <c r="G29" s="78">
        <v>1301.0999999999999</v>
      </c>
      <c r="H29" s="63"/>
      <c r="I29" s="63" t="s">
        <v>103</v>
      </c>
      <c r="J29" s="135"/>
      <c r="K29" s="135"/>
      <c r="L29" s="47"/>
      <c r="M29" s="47" t="s">
        <v>74</v>
      </c>
      <c r="N29" s="100"/>
      <c r="P29" s="139" t="s">
        <v>15</v>
      </c>
      <c r="Q29" s="148">
        <v>2203</v>
      </c>
      <c r="R29" s="102"/>
      <c r="S29" s="47"/>
      <c r="T29" s="102"/>
      <c r="U29" s="52">
        <f>VLOOKUP(Table11[[#This Row],[Control]],'Support(Theoretical)'!$R:$AD,10,FALSE)</f>
        <v>0</v>
      </c>
      <c r="V29" s="52">
        <f>VLOOKUP(Table11[[#This Row],[Control]],'Support(Theoretical)'!$R:$AD,11,FALSE)</f>
        <v>0</v>
      </c>
      <c r="W29" s="53" t="str">
        <f>VLOOKUP(Table11[[#This Row],[Control]],'Support(Theoretical)'!$R:$AD,12,FALSE)</f>
        <v>NOT MET</v>
      </c>
      <c r="X29" s="54" t="str">
        <f>VLOOKUP(Table11[[#This Row],[Control]],'Support(Theoretical)'!$R:$AD,13,FALSE)</f>
        <v>NOT MET</v>
      </c>
    </row>
    <row r="30" spans="1:24" ht="60" hidden="1" x14ac:dyDescent="0.25">
      <c r="A30" s="28" t="s">
        <v>14</v>
      </c>
      <c r="B30" s="28">
        <v>0</v>
      </c>
      <c r="C30" s="28">
        <v>1</v>
      </c>
      <c r="D30" s="28">
        <v>1</v>
      </c>
      <c r="E30" s="28">
        <v>1</v>
      </c>
      <c r="F30" s="29">
        <v>1400</v>
      </c>
      <c r="G30" s="77">
        <v>1400.1</v>
      </c>
      <c r="H30" s="62"/>
      <c r="I30" s="62" t="s">
        <v>104</v>
      </c>
      <c r="J30" s="135"/>
      <c r="K30" s="135"/>
      <c r="L30" s="47"/>
      <c r="M30" s="47" t="s">
        <v>74</v>
      </c>
      <c r="N30" s="100"/>
      <c r="P30" s="139" t="s">
        <v>15</v>
      </c>
      <c r="Q30" s="148">
        <v>2204</v>
      </c>
      <c r="R30" s="102"/>
      <c r="S30" s="47"/>
      <c r="T30" s="102"/>
      <c r="U30" s="52">
        <f>VLOOKUP(Table11[[#This Row],[Control]],'Support(Theoretical)'!$R:$AD,10,FALSE)</f>
        <v>0</v>
      </c>
      <c r="V30" s="53" t="str">
        <f>VLOOKUP(Table11[[#This Row],[Control]],'Support(Theoretical)'!$R:$AD,11,FALSE)</f>
        <v>NOT MET</v>
      </c>
      <c r="W30" s="53" t="str">
        <f>VLOOKUP(Table11[[#This Row],[Control]],'Support(Theoretical)'!$R:$AD,12,FALSE)</f>
        <v>NOT MET</v>
      </c>
      <c r="X30" s="54" t="str">
        <f>VLOOKUP(Table11[[#This Row],[Control]],'Support(Theoretical)'!$R:$AD,13,FALSE)</f>
        <v>NOT MET</v>
      </c>
    </row>
    <row r="31" spans="1:24" ht="60" hidden="1" x14ac:dyDescent="0.25">
      <c r="A31" s="28" t="s">
        <v>14</v>
      </c>
      <c r="B31" s="28">
        <v>0</v>
      </c>
      <c r="C31" s="28">
        <v>1</v>
      </c>
      <c r="D31" s="28">
        <v>1</v>
      </c>
      <c r="E31" s="28">
        <v>1</v>
      </c>
      <c r="F31" s="29">
        <v>1400</v>
      </c>
      <c r="G31" s="77">
        <v>1400.2</v>
      </c>
      <c r="H31" s="62"/>
      <c r="I31" s="62" t="s">
        <v>105</v>
      </c>
      <c r="J31" s="135"/>
      <c r="K31" s="135"/>
      <c r="L31" s="47"/>
      <c r="M31" s="47" t="s">
        <v>74</v>
      </c>
      <c r="N31" s="100"/>
      <c r="P31" s="139" t="s">
        <v>15</v>
      </c>
      <c r="Q31" s="148">
        <v>2205</v>
      </c>
      <c r="R31" s="102"/>
      <c r="S31" s="47"/>
      <c r="T31" s="102"/>
      <c r="U31" s="52">
        <f>VLOOKUP(Table11[[#This Row],[Control]],'Support(Theoretical)'!$R:$AD,10,FALSE)</f>
        <v>0</v>
      </c>
      <c r="V31" s="53" t="str">
        <f>VLOOKUP(Table11[[#This Row],[Control]],'Support(Theoretical)'!$R:$AD,11,FALSE)</f>
        <v>NOT MET</v>
      </c>
      <c r="W31" s="53" t="str">
        <f>VLOOKUP(Table11[[#This Row],[Control]],'Support(Theoretical)'!$R:$AD,12,FALSE)</f>
        <v>NOT MET</v>
      </c>
      <c r="X31" s="54" t="str">
        <f>VLOOKUP(Table11[[#This Row],[Control]],'Support(Theoretical)'!$R:$AD,13,FALSE)</f>
        <v>NOT MET</v>
      </c>
    </row>
    <row r="32" spans="1:24" ht="90" hidden="1" x14ac:dyDescent="0.25">
      <c r="A32" s="28" t="s">
        <v>14</v>
      </c>
      <c r="B32" s="28">
        <v>0</v>
      </c>
      <c r="C32" s="28">
        <v>1</v>
      </c>
      <c r="D32" s="28">
        <v>1</v>
      </c>
      <c r="E32" s="28">
        <v>1</v>
      </c>
      <c r="F32" s="29">
        <v>1400</v>
      </c>
      <c r="G32" s="77">
        <v>1400.3</v>
      </c>
      <c r="H32" s="62"/>
      <c r="I32" s="62" t="s">
        <v>106</v>
      </c>
      <c r="J32" s="135"/>
      <c r="K32" s="135"/>
      <c r="L32" s="47"/>
      <c r="M32" s="47" t="s">
        <v>74</v>
      </c>
      <c r="N32" s="100"/>
      <c r="P32" s="139" t="s">
        <v>15</v>
      </c>
      <c r="Q32" s="148">
        <v>2206</v>
      </c>
      <c r="R32" s="102"/>
      <c r="S32" s="47"/>
      <c r="T32" s="102"/>
      <c r="U32" s="52">
        <f>VLOOKUP(Table11[[#This Row],[Control]],'Support(Theoretical)'!$R:$AD,10,FALSE)</f>
        <v>0</v>
      </c>
      <c r="V32" s="53" t="str">
        <f>VLOOKUP(Table11[[#This Row],[Control]],'Support(Theoretical)'!$R:$AD,11,FALSE)</f>
        <v>NOT MET</v>
      </c>
      <c r="W32" s="53" t="str">
        <f>VLOOKUP(Table11[[#This Row],[Control]],'Support(Theoretical)'!$R:$AD,12,FALSE)</f>
        <v>NOT MET</v>
      </c>
      <c r="X32" s="54" t="str">
        <f>VLOOKUP(Table11[[#This Row],[Control]],'Support(Theoretical)'!$R:$AD,13,FALSE)</f>
        <v>NOT MET</v>
      </c>
    </row>
    <row r="33" spans="1:24" ht="120" hidden="1" x14ac:dyDescent="0.25">
      <c r="A33" s="28" t="s">
        <v>14</v>
      </c>
      <c r="B33" s="28">
        <v>0</v>
      </c>
      <c r="C33" s="28">
        <v>1</v>
      </c>
      <c r="D33" s="28">
        <v>1</v>
      </c>
      <c r="E33" s="28">
        <v>1</v>
      </c>
      <c r="F33" s="29">
        <v>1400</v>
      </c>
      <c r="G33" s="77">
        <v>1400.4</v>
      </c>
      <c r="H33" s="62"/>
      <c r="I33" s="62" t="s">
        <v>107</v>
      </c>
      <c r="J33" s="135"/>
      <c r="K33" s="135"/>
      <c r="L33" s="47"/>
      <c r="M33" s="47" t="s">
        <v>74</v>
      </c>
      <c r="N33" s="100"/>
      <c r="P33" s="139" t="s">
        <v>15</v>
      </c>
      <c r="Q33" s="148">
        <v>2207</v>
      </c>
      <c r="R33" s="102"/>
      <c r="S33" s="47"/>
      <c r="T33" s="102"/>
      <c r="U33" s="52">
        <f>VLOOKUP(Table11[[#This Row],[Control]],'Support(Theoretical)'!$R:$AD,10,FALSE)</f>
        <v>0</v>
      </c>
      <c r="V33" s="53" t="str">
        <f>VLOOKUP(Table11[[#This Row],[Control]],'Support(Theoretical)'!$R:$AD,11,FALSE)</f>
        <v>NOT MET</v>
      </c>
      <c r="W33" s="53" t="str">
        <f>VLOOKUP(Table11[[#This Row],[Control]],'Support(Theoretical)'!$R:$AD,12,FALSE)</f>
        <v>NOT MET</v>
      </c>
      <c r="X33" s="54" t="str">
        <f>VLOOKUP(Table11[[#This Row],[Control]],'Support(Theoretical)'!$R:$AD,13,FALSE)</f>
        <v>NOT MET</v>
      </c>
    </row>
    <row r="34" spans="1:24" ht="120" hidden="1" x14ac:dyDescent="0.25">
      <c r="A34" s="28" t="s">
        <v>14</v>
      </c>
      <c r="B34" s="28">
        <v>0</v>
      </c>
      <c r="C34" s="28">
        <v>1</v>
      </c>
      <c r="D34" s="28">
        <v>1</v>
      </c>
      <c r="E34" s="28">
        <v>1</v>
      </c>
      <c r="F34" s="29">
        <v>1400</v>
      </c>
      <c r="G34" s="77">
        <v>1400.5</v>
      </c>
      <c r="H34" s="62"/>
      <c r="I34" s="62" t="s">
        <v>108</v>
      </c>
      <c r="J34" s="135"/>
      <c r="K34" s="135"/>
      <c r="L34" s="47"/>
      <c r="M34" s="47" t="s">
        <v>74</v>
      </c>
      <c r="N34" s="100"/>
      <c r="P34" s="139" t="s">
        <v>15</v>
      </c>
      <c r="Q34" s="148">
        <v>2208</v>
      </c>
      <c r="R34" s="102"/>
      <c r="S34" s="47"/>
      <c r="T34" s="102"/>
      <c r="U34" s="52">
        <f>VLOOKUP(Table11[[#This Row],[Control]],'Support(Theoretical)'!$R:$AD,10,FALSE)</f>
        <v>0</v>
      </c>
      <c r="V34" s="52">
        <f>VLOOKUP(Table11[[#This Row],[Control]],'Support(Theoretical)'!$R:$AD,11,FALSE)</f>
        <v>0</v>
      </c>
      <c r="W34" s="53" t="str">
        <f>VLOOKUP(Table11[[#This Row],[Control]],'Support(Theoretical)'!$R:$AD,12,FALSE)</f>
        <v>NOT MET</v>
      </c>
      <c r="X34" s="54" t="str">
        <f>VLOOKUP(Table11[[#This Row],[Control]],'Support(Theoretical)'!$R:$AD,13,FALSE)</f>
        <v>NOT MET</v>
      </c>
    </row>
    <row r="35" spans="1:24" ht="60" hidden="1" x14ac:dyDescent="0.25">
      <c r="A35" s="30" t="s">
        <v>14</v>
      </c>
      <c r="B35" s="30">
        <v>0</v>
      </c>
      <c r="C35" s="30">
        <v>1</v>
      </c>
      <c r="D35" s="30">
        <v>1</v>
      </c>
      <c r="E35" s="30">
        <v>1</v>
      </c>
      <c r="F35" s="31">
        <v>1401</v>
      </c>
      <c r="G35" s="78">
        <v>1401.1</v>
      </c>
      <c r="H35" s="63"/>
      <c r="I35" s="63" t="s">
        <v>109</v>
      </c>
      <c r="J35" s="135"/>
      <c r="K35" s="135"/>
      <c r="L35" s="47"/>
      <c r="M35" s="47" t="s">
        <v>74</v>
      </c>
      <c r="N35" s="100"/>
      <c r="P35" s="139" t="s">
        <v>15</v>
      </c>
      <c r="Q35" s="148">
        <v>2209</v>
      </c>
      <c r="R35" s="102"/>
      <c r="S35" s="47"/>
      <c r="T35" s="102"/>
      <c r="U35" s="52">
        <f>VLOOKUP(Table11[[#This Row],[Control]],'Support(Theoretical)'!$R:$AD,10,FALSE)</f>
        <v>0</v>
      </c>
      <c r="V35" s="52">
        <f>VLOOKUP(Table11[[#This Row],[Control]],'Support(Theoretical)'!$R:$AD,11,FALSE)</f>
        <v>0</v>
      </c>
      <c r="W35" s="52">
        <f>VLOOKUP(Table11[[#This Row],[Control]],'Support(Theoretical)'!$R:$AD,12,FALSE)</f>
        <v>0</v>
      </c>
      <c r="X35" s="54" t="str">
        <f>VLOOKUP(Table11[[#This Row],[Control]],'Support(Theoretical)'!$R:$AD,13,FALSE)</f>
        <v>NOT MET</v>
      </c>
    </row>
    <row r="36" spans="1:24" ht="60" hidden="1" x14ac:dyDescent="0.25">
      <c r="A36" s="30" t="s">
        <v>14</v>
      </c>
      <c r="B36" s="30">
        <v>0</v>
      </c>
      <c r="C36" s="30">
        <v>1</v>
      </c>
      <c r="D36" s="30">
        <v>1</v>
      </c>
      <c r="E36" s="30">
        <v>1</v>
      </c>
      <c r="F36" s="31">
        <v>1401</v>
      </c>
      <c r="G36" s="78">
        <v>1401.2</v>
      </c>
      <c r="H36" s="63"/>
      <c r="I36" s="63" t="s">
        <v>110</v>
      </c>
      <c r="J36" s="135"/>
      <c r="K36" s="135"/>
      <c r="L36" s="47"/>
      <c r="M36" s="47" t="s">
        <v>74</v>
      </c>
      <c r="N36" s="100"/>
      <c r="P36" s="139" t="s">
        <v>15</v>
      </c>
      <c r="Q36" s="148">
        <v>2210</v>
      </c>
      <c r="R36" s="102"/>
      <c r="S36" s="47"/>
      <c r="T36" s="102"/>
      <c r="U36" s="52">
        <f>VLOOKUP(Table11[[#This Row],[Control]],'Support(Theoretical)'!$R:$AD,10,FALSE)</f>
        <v>0</v>
      </c>
      <c r="V36" s="53" t="str">
        <f>VLOOKUP(Table11[[#This Row],[Control]],'Support(Theoretical)'!$R:$AD,11,FALSE)</f>
        <v>NOT MET</v>
      </c>
      <c r="W36" s="53" t="str">
        <f>VLOOKUP(Table11[[#This Row],[Control]],'Support(Theoretical)'!$R:$AD,12,FALSE)</f>
        <v>NOT MET</v>
      </c>
      <c r="X36" s="54" t="str">
        <f>VLOOKUP(Table11[[#This Row],[Control]],'Support(Theoretical)'!$R:$AD,13,FALSE)</f>
        <v>NOT MET</v>
      </c>
    </row>
    <row r="37" spans="1:24" ht="60" hidden="1" x14ac:dyDescent="0.25">
      <c r="A37" s="30" t="s">
        <v>14</v>
      </c>
      <c r="B37" s="30">
        <v>0</v>
      </c>
      <c r="C37" s="30">
        <v>1</v>
      </c>
      <c r="D37" s="30">
        <v>1</v>
      </c>
      <c r="E37" s="30">
        <v>1</v>
      </c>
      <c r="F37" s="31">
        <v>1401</v>
      </c>
      <c r="G37" s="78">
        <v>1401.3</v>
      </c>
      <c r="H37" s="63"/>
      <c r="I37" s="63" t="s">
        <v>111</v>
      </c>
      <c r="J37" s="135"/>
      <c r="K37" s="135"/>
      <c r="L37" s="47"/>
      <c r="M37" s="47" t="s">
        <v>74</v>
      </c>
      <c r="N37" s="100"/>
      <c r="P37" s="139" t="s">
        <v>15</v>
      </c>
      <c r="Q37" s="148">
        <v>2211</v>
      </c>
      <c r="R37" s="102"/>
      <c r="S37" s="47"/>
      <c r="T37" s="102"/>
      <c r="U37" s="52">
        <f>VLOOKUP(Table11[[#This Row],[Control]],'Support(Theoretical)'!$R:$AD,10,FALSE)</f>
        <v>0</v>
      </c>
      <c r="V37" s="53" t="str">
        <f>VLOOKUP(Table11[[#This Row],[Control]],'Support(Theoretical)'!$R:$AD,11,FALSE)</f>
        <v>NOT MET</v>
      </c>
      <c r="W37" s="53" t="str">
        <f>VLOOKUP(Table11[[#This Row],[Control]],'Support(Theoretical)'!$R:$AD,12,FALSE)</f>
        <v>NOT MET</v>
      </c>
      <c r="X37" s="54" t="str">
        <f>VLOOKUP(Table11[[#This Row],[Control]],'Support(Theoretical)'!$R:$AD,13,FALSE)</f>
        <v>NOT MET</v>
      </c>
    </row>
    <row r="38" spans="1:24" ht="60" hidden="1" x14ac:dyDescent="0.25">
      <c r="A38" s="28" t="s">
        <v>14</v>
      </c>
      <c r="B38" s="28">
        <v>0</v>
      </c>
      <c r="C38" s="28">
        <v>1</v>
      </c>
      <c r="D38" s="28">
        <v>1</v>
      </c>
      <c r="E38" s="28">
        <v>1</v>
      </c>
      <c r="F38" s="29">
        <v>1500</v>
      </c>
      <c r="G38" s="77">
        <v>1500.1</v>
      </c>
      <c r="H38" s="62"/>
      <c r="I38" s="62" t="s">
        <v>112</v>
      </c>
      <c r="J38" s="135"/>
      <c r="K38" s="135"/>
      <c r="L38" s="47"/>
      <c r="M38" s="47" t="s">
        <v>74</v>
      </c>
      <c r="N38" s="100"/>
      <c r="P38" s="139" t="s">
        <v>15</v>
      </c>
      <c r="Q38" s="148">
        <v>2212</v>
      </c>
      <c r="R38" s="102"/>
      <c r="S38" s="47"/>
      <c r="T38" s="102"/>
      <c r="U38" s="52">
        <f>VLOOKUP(Table11[[#This Row],[Control]],'Support(Theoretical)'!$R:$AD,10,FALSE)</f>
        <v>0</v>
      </c>
      <c r="V38" s="52">
        <f>VLOOKUP(Table11[[#This Row],[Control]],'Support(Theoretical)'!$R:$AD,11,FALSE)</f>
        <v>0</v>
      </c>
      <c r="W38" s="53" t="str">
        <f>VLOOKUP(Table11[[#This Row],[Control]],'Support(Theoretical)'!$R:$AD,12,FALSE)</f>
        <v>NOT MET</v>
      </c>
      <c r="X38" s="54" t="str">
        <f>VLOOKUP(Table11[[#This Row],[Control]],'Support(Theoretical)'!$R:$AD,13,FALSE)</f>
        <v>NOT MET</v>
      </c>
    </row>
    <row r="39" spans="1:24" ht="75" hidden="1" x14ac:dyDescent="0.25">
      <c r="A39" s="28" t="s">
        <v>14</v>
      </c>
      <c r="B39" s="28">
        <v>0</v>
      </c>
      <c r="C39" s="28">
        <v>1</v>
      </c>
      <c r="D39" s="28">
        <v>1</v>
      </c>
      <c r="E39" s="28">
        <v>1</v>
      </c>
      <c r="F39" s="29">
        <v>1500</v>
      </c>
      <c r="G39" s="77">
        <v>1500.2</v>
      </c>
      <c r="H39" s="62"/>
      <c r="I39" s="62" t="s">
        <v>113</v>
      </c>
      <c r="J39" s="135"/>
      <c r="K39" s="135"/>
      <c r="L39" s="47"/>
      <c r="M39" s="47" t="s">
        <v>74</v>
      </c>
      <c r="N39" s="100"/>
      <c r="P39" s="139" t="s">
        <v>15</v>
      </c>
      <c r="Q39" s="148">
        <v>2213</v>
      </c>
      <c r="R39" s="102"/>
      <c r="S39" s="47"/>
      <c r="T39" s="102"/>
      <c r="U39" s="52">
        <f>VLOOKUP(Table11[[#This Row],[Control]],'Support(Theoretical)'!$R:$AD,10,FALSE)</f>
        <v>0</v>
      </c>
      <c r="V39" s="53" t="str">
        <f>VLOOKUP(Table11[[#This Row],[Control]],'Support(Theoretical)'!$R:$AD,11,FALSE)</f>
        <v>NOT MET</v>
      </c>
      <c r="W39" s="53" t="str">
        <f>VLOOKUP(Table11[[#This Row],[Control]],'Support(Theoretical)'!$R:$AD,12,FALSE)</f>
        <v>NOT MET</v>
      </c>
      <c r="X39" s="54" t="str">
        <f>VLOOKUP(Table11[[#This Row],[Control]],'Support(Theoretical)'!$R:$AD,13,FALSE)</f>
        <v>NOT MET</v>
      </c>
    </row>
    <row r="40" spans="1:24" ht="60" hidden="1" x14ac:dyDescent="0.25">
      <c r="A40" s="28" t="s">
        <v>14</v>
      </c>
      <c r="B40" s="28">
        <v>0</v>
      </c>
      <c r="C40" s="28">
        <v>1</v>
      </c>
      <c r="D40" s="28">
        <v>1</v>
      </c>
      <c r="E40" s="28">
        <v>1</v>
      </c>
      <c r="F40" s="29">
        <v>1500</v>
      </c>
      <c r="G40" s="77">
        <v>1500.3</v>
      </c>
      <c r="H40" s="62"/>
      <c r="I40" s="62" t="s">
        <v>114</v>
      </c>
      <c r="J40" s="135"/>
      <c r="K40" s="135"/>
      <c r="L40" s="47"/>
      <c r="M40" s="47" t="s">
        <v>74</v>
      </c>
      <c r="N40" s="100"/>
      <c r="P40" s="139" t="s">
        <v>15</v>
      </c>
      <c r="Q40" s="148">
        <v>2214</v>
      </c>
      <c r="R40" s="102"/>
      <c r="S40" s="47"/>
      <c r="T40" s="102"/>
      <c r="U40" s="52">
        <f>VLOOKUP(Table11[[#This Row],[Control]],'Support(Theoretical)'!$R:$AD,10,FALSE)</f>
        <v>0</v>
      </c>
      <c r="V40" s="53" t="str">
        <f>VLOOKUP(Table11[[#This Row],[Control]],'Support(Theoretical)'!$R:$AD,11,FALSE)</f>
        <v>NOT MET</v>
      </c>
      <c r="W40" s="53" t="str">
        <f>VLOOKUP(Table11[[#This Row],[Control]],'Support(Theoretical)'!$R:$AD,12,FALSE)</f>
        <v>NOT MET</v>
      </c>
      <c r="X40" s="54" t="str">
        <f>VLOOKUP(Table11[[#This Row],[Control]],'Support(Theoretical)'!$R:$AD,13,FALSE)</f>
        <v>NOT MET</v>
      </c>
    </row>
    <row r="41" spans="1:24" ht="60" hidden="1" x14ac:dyDescent="0.25">
      <c r="A41" s="30" t="s">
        <v>14</v>
      </c>
      <c r="B41" s="30">
        <v>0</v>
      </c>
      <c r="C41" s="30">
        <v>1</v>
      </c>
      <c r="D41" s="30">
        <v>1</v>
      </c>
      <c r="E41" s="30">
        <v>1</v>
      </c>
      <c r="F41" s="31">
        <v>1501</v>
      </c>
      <c r="G41" s="78">
        <v>1501.1</v>
      </c>
      <c r="H41" s="63"/>
      <c r="I41" s="63" t="s">
        <v>115</v>
      </c>
      <c r="J41" s="135"/>
      <c r="K41" s="135"/>
      <c r="L41" s="47"/>
      <c r="M41" s="47" t="s">
        <v>74</v>
      </c>
      <c r="N41" s="100"/>
      <c r="P41" s="139" t="s">
        <v>15</v>
      </c>
      <c r="Q41" s="148">
        <v>2215</v>
      </c>
      <c r="R41" s="102"/>
      <c r="S41" s="47"/>
      <c r="T41" s="102"/>
      <c r="U41" s="52">
        <f>VLOOKUP(Table11[[#This Row],[Control]],'Support(Theoretical)'!$R:$AD,10,FALSE)</f>
        <v>0</v>
      </c>
      <c r="V41" s="53" t="str">
        <f>VLOOKUP(Table11[[#This Row],[Control]],'Support(Theoretical)'!$R:$AD,11,FALSE)</f>
        <v>NOT MET</v>
      </c>
      <c r="W41" s="53" t="str">
        <f>VLOOKUP(Table11[[#This Row],[Control]],'Support(Theoretical)'!$R:$AD,12,FALSE)</f>
        <v>NOT MET</v>
      </c>
      <c r="X41" s="54" t="str">
        <f>VLOOKUP(Table11[[#This Row],[Control]],'Support(Theoretical)'!$R:$AD,13,FALSE)</f>
        <v>NOT MET</v>
      </c>
    </row>
    <row r="42" spans="1:24" ht="75" hidden="1" x14ac:dyDescent="0.25">
      <c r="A42" s="30" t="s">
        <v>14</v>
      </c>
      <c r="B42" s="30">
        <v>0</v>
      </c>
      <c r="C42" s="30">
        <v>1</v>
      </c>
      <c r="D42" s="30">
        <v>1</v>
      </c>
      <c r="E42" s="30">
        <v>1</v>
      </c>
      <c r="F42" s="31">
        <v>1501</v>
      </c>
      <c r="G42" s="78">
        <v>1501.2</v>
      </c>
      <c r="H42" s="63"/>
      <c r="I42" s="63" t="s">
        <v>116</v>
      </c>
      <c r="J42" s="135"/>
      <c r="K42" s="135"/>
      <c r="L42" s="47"/>
      <c r="M42" s="47" t="s">
        <v>74</v>
      </c>
      <c r="N42" s="100"/>
      <c r="P42" s="139" t="s">
        <v>15</v>
      </c>
      <c r="Q42" s="148">
        <v>2216</v>
      </c>
      <c r="R42" s="102"/>
      <c r="S42" s="47"/>
      <c r="T42" s="102"/>
      <c r="U42" s="52">
        <f>VLOOKUP(Table11[[#This Row],[Control]],'Support(Theoretical)'!$R:$AD,10,FALSE)</f>
        <v>0</v>
      </c>
      <c r="V42" s="52">
        <f>VLOOKUP(Table11[[#This Row],[Control]],'Support(Theoretical)'!$R:$AD,11,FALSE)</f>
        <v>0</v>
      </c>
      <c r="W42" s="53" t="str">
        <f>VLOOKUP(Table11[[#This Row],[Control]],'Support(Theoretical)'!$R:$AD,12,FALSE)</f>
        <v>NOT MET</v>
      </c>
      <c r="X42" s="54" t="str">
        <f>VLOOKUP(Table11[[#This Row],[Control]],'Support(Theoretical)'!$R:$AD,13,FALSE)</f>
        <v>NOT MET</v>
      </c>
    </row>
    <row r="43" spans="1:24" ht="60" hidden="1" x14ac:dyDescent="0.25">
      <c r="A43" s="28" t="s">
        <v>14</v>
      </c>
      <c r="B43" s="28">
        <v>0</v>
      </c>
      <c r="C43" s="28">
        <v>1</v>
      </c>
      <c r="D43" s="28">
        <v>1</v>
      </c>
      <c r="E43" s="28">
        <v>1</v>
      </c>
      <c r="F43" s="29">
        <v>1502</v>
      </c>
      <c r="G43" s="77">
        <v>1502.1</v>
      </c>
      <c r="H43" s="62"/>
      <c r="I43" s="62" t="s">
        <v>117</v>
      </c>
      <c r="J43" s="135"/>
      <c r="K43" s="135"/>
      <c r="L43" s="47"/>
      <c r="M43" s="47" t="s">
        <v>74</v>
      </c>
      <c r="N43" s="100"/>
      <c r="P43" s="139" t="s">
        <v>15</v>
      </c>
      <c r="Q43" s="148">
        <v>2217</v>
      </c>
      <c r="R43" s="102"/>
      <c r="S43" s="47"/>
      <c r="T43" s="102"/>
      <c r="U43" s="52">
        <f>VLOOKUP(Table11[[#This Row],[Control]],'Support(Theoretical)'!$R:$AD,10,FALSE)</f>
        <v>0</v>
      </c>
      <c r="V43" s="53" t="str">
        <f>VLOOKUP(Table11[[#This Row],[Control]],'Support(Theoretical)'!$R:$AD,11,FALSE)</f>
        <v>NOT MET</v>
      </c>
      <c r="W43" s="53" t="str">
        <f>VLOOKUP(Table11[[#This Row],[Control]],'Support(Theoretical)'!$R:$AD,12,FALSE)</f>
        <v>NOT MET</v>
      </c>
      <c r="X43" s="54" t="str">
        <f>VLOOKUP(Table11[[#This Row],[Control]],'Support(Theoretical)'!$R:$AD,13,FALSE)</f>
        <v>NOT MET</v>
      </c>
    </row>
    <row r="44" spans="1:24" ht="60" hidden="1" x14ac:dyDescent="0.25">
      <c r="A44" s="28" t="s">
        <v>14</v>
      </c>
      <c r="B44" s="28">
        <v>0</v>
      </c>
      <c r="C44" s="28">
        <v>1</v>
      </c>
      <c r="D44" s="28">
        <v>1</v>
      </c>
      <c r="E44" s="28">
        <v>1</v>
      </c>
      <c r="F44" s="29">
        <v>1502</v>
      </c>
      <c r="G44" s="77">
        <v>1502.2</v>
      </c>
      <c r="H44" s="62"/>
      <c r="I44" s="62" t="s">
        <v>118</v>
      </c>
      <c r="J44" s="135"/>
      <c r="K44" s="135"/>
      <c r="L44" s="47"/>
      <c r="M44" s="47" t="s">
        <v>74</v>
      </c>
      <c r="N44" s="100"/>
      <c r="P44" s="139" t="s">
        <v>15</v>
      </c>
      <c r="Q44" s="148">
        <v>2218</v>
      </c>
      <c r="R44" s="102"/>
      <c r="S44" s="47"/>
      <c r="T44" s="102"/>
      <c r="U44" s="52">
        <f>VLOOKUP(Table11[[#This Row],[Control]],'Support(Theoretical)'!$R:$AD,10,FALSE)</f>
        <v>0</v>
      </c>
      <c r="V44" s="53" t="str">
        <f>VLOOKUP(Table11[[#This Row],[Control]],'Support(Theoretical)'!$R:$AD,11,FALSE)</f>
        <v>NOT MET</v>
      </c>
      <c r="W44" s="53" t="str">
        <f>VLOOKUP(Table11[[#This Row],[Control]],'Support(Theoretical)'!$R:$AD,12,FALSE)</f>
        <v>NOT MET</v>
      </c>
      <c r="X44" s="54" t="str">
        <f>VLOOKUP(Table11[[#This Row],[Control]],'Support(Theoretical)'!$R:$AD,13,FALSE)</f>
        <v>NOT MET</v>
      </c>
    </row>
    <row r="45" spans="1:24" ht="60" hidden="1" x14ac:dyDescent="0.25">
      <c r="A45" s="30" t="s">
        <v>14</v>
      </c>
      <c r="B45" s="30">
        <v>0</v>
      </c>
      <c r="C45" s="30">
        <v>1</v>
      </c>
      <c r="D45" s="30">
        <v>1</v>
      </c>
      <c r="E45" s="30">
        <v>1</v>
      </c>
      <c r="F45" s="31">
        <v>1503</v>
      </c>
      <c r="G45" s="78">
        <v>1503.1</v>
      </c>
      <c r="H45" s="63"/>
      <c r="I45" s="63" t="s">
        <v>119</v>
      </c>
      <c r="J45" s="135"/>
      <c r="K45" s="135"/>
      <c r="L45" s="47"/>
      <c r="M45" s="47" t="s">
        <v>74</v>
      </c>
      <c r="N45" s="100"/>
      <c r="P45" s="139" t="s">
        <v>15</v>
      </c>
      <c r="Q45" s="148">
        <v>2300</v>
      </c>
      <c r="R45" s="102"/>
      <c r="S45" s="47"/>
      <c r="T45" s="102"/>
      <c r="U45" s="52">
        <f>VLOOKUP(Table11[[#This Row],[Control]],'Support(Theoretical)'!$R:$AD,10,FALSE)</f>
        <v>0</v>
      </c>
      <c r="V45" s="53" t="str">
        <f>VLOOKUP(Table11[[#This Row],[Control]],'Support(Theoretical)'!$R:$AD,11,FALSE)</f>
        <v>NOT MET</v>
      </c>
      <c r="W45" s="52">
        <f>VLOOKUP(Table11[[#This Row],[Control]],'Support(Theoretical)'!$R:$AD,12,FALSE)</f>
        <v>0</v>
      </c>
      <c r="X45" s="55">
        <f>VLOOKUP(Table11[[#This Row],[Control]],'Support(Theoretical)'!$R:$AD,13,FALSE)</f>
        <v>0</v>
      </c>
    </row>
    <row r="46" spans="1:24" ht="60" hidden="1" x14ac:dyDescent="0.25">
      <c r="A46" s="30" t="s">
        <v>14</v>
      </c>
      <c r="B46" s="30">
        <v>0</v>
      </c>
      <c r="C46" s="30">
        <v>1</v>
      </c>
      <c r="D46" s="30">
        <v>1</v>
      </c>
      <c r="E46" s="30">
        <v>1</v>
      </c>
      <c r="F46" s="31">
        <v>1503</v>
      </c>
      <c r="G46" s="78">
        <v>1503.2</v>
      </c>
      <c r="H46" s="63"/>
      <c r="I46" s="63" t="s">
        <v>120</v>
      </c>
      <c r="J46" s="135"/>
      <c r="K46" s="135"/>
      <c r="L46" s="47"/>
      <c r="M46" s="47" t="s">
        <v>74</v>
      </c>
      <c r="N46" s="100"/>
      <c r="P46" s="139" t="s">
        <v>15</v>
      </c>
      <c r="Q46" s="148">
        <v>2301</v>
      </c>
      <c r="R46" s="102"/>
      <c r="S46" s="47"/>
      <c r="T46" s="102"/>
      <c r="U46" s="52">
        <f>VLOOKUP(Table11[[#This Row],[Control]],'Support(Theoretical)'!$R:$AD,10,FALSE)</f>
        <v>0</v>
      </c>
      <c r="V46" s="52">
        <f>VLOOKUP(Table11[[#This Row],[Control]],'Support(Theoretical)'!$R:$AD,11,FALSE)</f>
        <v>0</v>
      </c>
      <c r="W46" s="53" t="str">
        <f>VLOOKUP(Table11[[#This Row],[Control]],'Support(Theoretical)'!$R:$AD,12,FALSE)</f>
        <v>NOT MET</v>
      </c>
      <c r="X46" s="54" t="str">
        <f>VLOOKUP(Table11[[#This Row],[Control]],'Support(Theoretical)'!$R:$AD,13,FALSE)</f>
        <v>NOT MET</v>
      </c>
    </row>
    <row r="47" spans="1:24" ht="60" hidden="1" x14ac:dyDescent="0.25">
      <c r="A47" s="32" t="s">
        <v>15</v>
      </c>
      <c r="B47" s="32">
        <v>0</v>
      </c>
      <c r="C47" s="32">
        <v>1</v>
      </c>
      <c r="D47" s="32">
        <v>1</v>
      </c>
      <c r="E47" s="32">
        <v>1</v>
      </c>
      <c r="F47" s="33">
        <v>2100</v>
      </c>
      <c r="G47" s="79">
        <v>2100.1</v>
      </c>
      <c r="H47" s="64"/>
      <c r="I47" s="64" t="s">
        <v>121</v>
      </c>
      <c r="J47" s="135"/>
      <c r="K47" s="135"/>
      <c r="L47" s="47"/>
      <c r="M47" s="47" t="s">
        <v>74</v>
      </c>
      <c r="N47" s="100"/>
      <c r="P47" s="139" t="s">
        <v>15</v>
      </c>
      <c r="Q47" s="148">
        <v>2302</v>
      </c>
      <c r="R47" s="102"/>
      <c r="S47" s="47"/>
      <c r="T47" s="102"/>
      <c r="U47" s="52">
        <f>VLOOKUP(Table11[[#This Row],[Control]],'Support(Theoretical)'!$R:$AD,10,FALSE)</f>
        <v>0</v>
      </c>
      <c r="V47" s="52">
        <f>VLOOKUP(Table11[[#This Row],[Control]],'Support(Theoretical)'!$R:$AD,11,FALSE)</f>
        <v>0</v>
      </c>
      <c r="W47" s="53" t="str">
        <f>VLOOKUP(Table11[[#This Row],[Control]],'Support(Theoretical)'!$R:$AD,12,FALSE)</f>
        <v>NOT MET</v>
      </c>
      <c r="X47" s="54" t="str">
        <f>VLOOKUP(Table11[[#This Row],[Control]],'Support(Theoretical)'!$R:$AD,13,FALSE)</f>
        <v>NOT MET</v>
      </c>
    </row>
    <row r="48" spans="1:24" ht="90" hidden="1" x14ac:dyDescent="0.25">
      <c r="A48" s="32" t="s">
        <v>15</v>
      </c>
      <c r="B48" s="32">
        <v>0</v>
      </c>
      <c r="C48" s="32">
        <v>1</v>
      </c>
      <c r="D48" s="32">
        <v>1</v>
      </c>
      <c r="E48" s="32">
        <v>1</v>
      </c>
      <c r="F48" s="33">
        <v>2100</v>
      </c>
      <c r="G48" s="79">
        <v>2100.1999999999998</v>
      </c>
      <c r="H48" s="64"/>
      <c r="I48" s="64" t="s">
        <v>122</v>
      </c>
      <c r="J48" s="135"/>
      <c r="K48" s="135"/>
      <c r="L48" s="47"/>
      <c r="M48" s="47" t="s">
        <v>74</v>
      </c>
      <c r="N48" s="100"/>
      <c r="P48" s="139" t="s">
        <v>15</v>
      </c>
      <c r="Q48" s="148">
        <v>2303</v>
      </c>
      <c r="R48" s="102"/>
      <c r="S48" s="47"/>
      <c r="T48" s="102"/>
      <c r="U48" s="52">
        <f>VLOOKUP(Table11[[#This Row],[Control]],'Support(Theoretical)'!$R:$AD,10,FALSE)</f>
        <v>0</v>
      </c>
      <c r="V48" s="53" t="str">
        <f>VLOOKUP(Table11[[#This Row],[Control]],'Support(Theoretical)'!$R:$AD,11,FALSE)</f>
        <v>NOT MET</v>
      </c>
      <c r="W48" s="53" t="str">
        <f>VLOOKUP(Table11[[#This Row],[Control]],'Support(Theoretical)'!$R:$AD,12,FALSE)</f>
        <v>NOT MET</v>
      </c>
      <c r="X48" s="54" t="str">
        <f>VLOOKUP(Table11[[#This Row],[Control]],'Support(Theoretical)'!$R:$AD,13,FALSE)</f>
        <v>NOT MET</v>
      </c>
    </row>
    <row r="49" spans="1:24" ht="135" hidden="1" x14ac:dyDescent="0.25">
      <c r="A49" s="34" t="s">
        <v>15</v>
      </c>
      <c r="B49" s="34">
        <v>0</v>
      </c>
      <c r="C49" s="34">
        <v>0</v>
      </c>
      <c r="D49" s="34">
        <v>1</v>
      </c>
      <c r="E49" s="34">
        <v>1</v>
      </c>
      <c r="F49" s="35">
        <v>2101</v>
      </c>
      <c r="G49" s="80">
        <v>2101.1</v>
      </c>
      <c r="H49" s="65"/>
      <c r="I49" s="65" t="s">
        <v>123</v>
      </c>
      <c r="J49" s="135"/>
      <c r="K49" s="135"/>
      <c r="L49" s="47"/>
      <c r="M49" s="47" t="s">
        <v>74</v>
      </c>
      <c r="N49" s="100"/>
      <c r="P49" s="139" t="s">
        <v>15</v>
      </c>
      <c r="Q49" s="148">
        <v>2304</v>
      </c>
      <c r="R49" s="102"/>
      <c r="S49" s="47"/>
      <c r="T49" s="102"/>
      <c r="U49" s="52">
        <f>VLOOKUP(Table11[[#This Row],[Control]],'Support(Theoretical)'!$R:$AD,10,FALSE)</f>
        <v>0</v>
      </c>
      <c r="V49" s="53" t="str">
        <f>VLOOKUP(Table11[[#This Row],[Control]],'Support(Theoretical)'!$R:$AD,11,FALSE)</f>
        <v>NOT MET</v>
      </c>
      <c r="W49" s="53" t="str">
        <f>VLOOKUP(Table11[[#This Row],[Control]],'Support(Theoretical)'!$R:$AD,12,FALSE)</f>
        <v>NOT MET</v>
      </c>
      <c r="X49" s="54" t="str">
        <f>VLOOKUP(Table11[[#This Row],[Control]],'Support(Theoretical)'!$R:$AD,13,FALSE)</f>
        <v>NOT MET</v>
      </c>
    </row>
    <row r="50" spans="1:24" ht="60" hidden="1" x14ac:dyDescent="0.25">
      <c r="A50" s="32" t="s">
        <v>15</v>
      </c>
      <c r="B50" s="32">
        <v>0</v>
      </c>
      <c r="C50" s="32">
        <v>1</v>
      </c>
      <c r="D50" s="32">
        <v>1</v>
      </c>
      <c r="E50" s="32">
        <v>1</v>
      </c>
      <c r="F50" s="33">
        <v>2200</v>
      </c>
      <c r="G50" s="79">
        <v>2200.1</v>
      </c>
      <c r="H50" s="64"/>
      <c r="I50" s="64" t="s">
        <v>124</v>
      </c>
      <c r="J50" s="135"/>
      <c r="K50" s="135"/>
      <c r="L50" s="47"/>
      <c r="M50" s="47" t="s">
        <v>74</v>
      </c>
      <c r="N50" s="100"/>
      <c r="P50" s="139" t="s">
        <v>15</v>
      </c>
      <c r="Q50" s="148">
        <v>2305</v>
      </c>
      <c r="R50" s="102"/>
      <c r="S50" s="47"/>
      <c r="T50" s="102"/>
      <c r="U50" s="52">
        <f>VLOOKUP(Table11[[#This Row],[Control]],'Support(Theoretical)'!$R:$AD,10,FALSE)</f>
        <v>0</v>
      </c>
      <c r="V50" s="53" t="str">
        <f>VLOOKUP(Table11[[#This Row],[Control]],'Support(Theoretical)'!$R:$AD,11,FALSE)</f>
        <v>NOT MET</v>
      </c>
      <c r="W50" s="53" t="str">
        <f>VLOOKUP(Table11[[#This Row],[Control]],'Support(Theoretical)'!$R:$AD,12,FALSE)</f>
        <v>NOT MET</v>
      </c>
      <c r="X50" s="54" t="str">
        <f>VLOOKUP(Table11[[#This Row],[Control]],'Support(Theoretical)'!$R:$AD,13,FALSE)</f>
        <v>NOT MET</v>
      </c>
    </row>
    <row r="51" spans="1:24" ht="60" hidden="1" x14ac:dyDescent="0.25">
      <c r="A51" s="32" t="s">
        <v>15</v>
      </c>
      <c r="B51" s="32">
        <v>0</v>
      </c>
      <c r="C51" s="32">
        <v>1</v>
      </c>
      <c r="D51" s="32">
        <v>1</v>
      </c>
      <c r="E51" s="32">
        <v>1</v>
      </c>
      <c r="F51" s="33">
        <v>2200</v>
      </c>
      <c r="G51" s="79">
        <v>2200.1999999999998</v>
      </c>
      <c r="H51" s="64"/>
      <c r="I51" s="64" t="s">
        <v>125</v>
      </c>
      <c r="J51" s="135"/>
      <c r="K51" s="135"/>
      <c r="L51" s="47"/>
      <c r="M51" s="47" t="s">
        <v>74</v>
      </c>
      <c r="N51" s="100"/>
      <c r="P51" s="139" t="s">
        <v>15</v>
      </c>
      <c r="Q51" s="148">
        <v>2306</v>
      </c>
      <c r="R51" s="102"/>
      <c r="S51" s="47"/>
      <c r="T51" s="102"/>
      <c r="U51" s="52">
        <f>VLOOKUP(Table11[[#This Row],[Control]],'Support(Theoretical)'!$R:$AD,10,FALSE)</f>
        <v>0</v>
      </c>
      <c r="V51" s="53" t="str">
        <f>VLOOKUP(Table11[[#This Row],[Control]],'Support(Theoretical)'!$R:$AD,11,FALSE)</f>
        <v>NOT MET</v>
      </c>
      <c r="W51" s="53" t="str">
        <f>VLOOKUP(Table11[[#This Row],[Control]],'Support(Theoretical)'!$R:$AD,12,FALSE)</f>
        <v>NOT MET</v>
      </c>
      <c r="X51" s="54" t="str">
        <f>VLOOKUP(Table11[[#This Row],[Control]],'Support(Theoretical)'!$R:$AD,13,FALSE)</f>
        <v>NOT MET</v>
      </c>
    </row>
    <row r="52" spans="1:24" ht="120" hidden="1" x14ac:dyDescent="0.25">
      <c r="A52" s="32" t="s">
        <v>15</v>
      </c>
      <c r="B52" s="32">
        <v>0</v>
      </c>
      <c r="C52" s="32">
        <v>1</v>
      </c>
      <c r="D52" s="32">
        <v>1</v>
      </c>
      <c r="E52" s="32">
        <v>1</v>
      </c>
      <c r="F52" s="33">
        <v>2200</v>
      </c>
      <c r="G52" s="79">
        <v>2200.3000000000002</v>
      </c>
      <c r="H52" s="64"/>
      <c r="I52" s="64" t="s">
        <v>126</v>
      </c>
      <c r="J52" s="135"/>
      <c r="K52" s="135"/>
      <c r="L52" s="47"/>
      <c r="M52" s="47" t="s">
        <v>74</v>
      </c>
      <c r="N52" s="100"/>
      <c r="P52" s="139" t="s">
        <v>15</v>
      </c>
      <c r="Q52" s="148">
        <v>2307</v>
      </c>
      <c r="R52" s="102"/>
      <c r="S52" s="47"/>
      <c r="T52" s="102"/>
      <c r="U52" s="52">
        <f>VLOOKUP(Table11[[#This Row],[Control]],'Support(Theoretical)'!$R:$AD,10,FALSE)</f>
        <v>0</v>
      </c>
      <c r="V52" s="53" t="str">
        <f>VLOOKUP(Table11[[#This Row],[Control]],'Support(Theoretical)'!$R:$AD,11,FALSE)</f>
        <v>NOT MET</v>
      </c>
      <c r="W52" s="53" t="str">
        <f>VLOOKUP(Table11[[#This Row],[Control]],'Support(Theoretical)'!$R:$AD,12,FALSE)</f>
        <v>NOT MET</v>
      </c>
      <c r="X52" s="54" t="str">
        <f>VLOOKUP(Table11[[#This Row],[Control]],'Support(Theoretical)'!$R:$AD,13,FALSE)</f>
        <v>NOT MET</v>
      </c>
    </row>
    <row r="53" spans="1:24" ht="105" hidden="1" x14ac:dyDescent="0.25">
      <c r="A53" s="34" t="s">
        <v>15</v>
      </c>
      <c r="B53" s="34">
        <v>0</v>
      </c>
      <c r="C53" s="34">
        <v>0</v>
      </c>
      <c r="D53" s="34">
        <v>1</v>
      </c>
      <c r="E53" s="34">
        <v>1</v>
      </c>
      <c r="F53" s="35">
        <v>2201</v>
      </c>
      <c r="G53" s="80">
        <v>2201.1</v>
      </c>
      <c r="H53" s="65"/>
      <c r="I53" s="65" t="s">
        <v>127</v>
      </c>
      <c r="J53" s="135"/>
      <c r="K53" s="135"/>
      <c r="L53" s="47"/>
      <c r="M53" s="47" t="s">
        <v>74</v>
      </c>
      <c r="N53" s="100"/>
      <c r="P53" s="139" t="s">
        <v>15</v>
      </c>
      <c r="Q53" s="148">
        <v>2308</v>
      </c>
      <c r="R53" s="102"/>
      <c r="S53" s="47"/>
      <c r="T53" s="102"/>
      <c r="U53" s="52">
        <f>VLOOKUP(Table11[[#This Row],[Control]],'Support(Theoretical)'!$R:$AD,10,FALSE)</f>
        <v>0</v>
      </c>
      <c r="V53" s="52">
        <f>VLOOKUP(Table11[[#This Row],[Control]],'Support(Theoretical)'!$R:$AD,11,FALSE)</f>
        <v>0</v>
      </c>
      <c r="W53" s="53" t="str">
        <f>VLOOKUP(Table11[[#This Row],[Control]],'Support(Theoretical)'!$R:$AD,12,FALSE)</f>
        <v>NOT MET</v>
      </c>
      <c r="X53" s="54" t="str">
        <f>VLOOKUP(Table11[[#This Row],[Control]],'Support(Theoretical)'!$R:$AD,13,FALSE)</f>
        <v>NOT MET</v>
      </c>
    </row>
    <row r="54" spans="1:24" ht="105" hidden="1" x14ac:dyDescent="0.25">
      <c r="A54" s="34" t="s">
        <v>15</v>
      </c>
      <c r="B54" s="34">
        <v>0</v>
      </c>
      <c r="C54" s="34">
        <v>0</v>
      </c>
      <c r="D54" s="34">
        <v>1</v>
      </c>
      <c r="E54" s="34">
        <v>1</v>
      </c>
      <c r="F54" s="35">
        <v>2201</v>
      </c>
      <c r="G54" s="80">
        <v>2201.1999999999998</v>
      </c>
      <c r="H54" s="65"/>
      <c r="I54" s="65" t="s">
        <v>128</v>
      </c>
      <c r="J54" s="135"/>
      <c r="K54" s="135"/>
      <c r="L54" s="47"/>
      <c r="M54" s="47" t="s">
        <v>74</v>
      </c>
      <c r="N54" s="100"/>
      <c r="P54" s="139" t="s">
        <v>15</v>
      </c>
      <c r="Q54" s="148">
        <v>2309</v>
      </c>
      <c r="R54" s="102"/>
      <c r="S54" s="47"/>
      <c r="T54" s="102"/>
      <c r="U54" s="52">
        <f>VLOOKUP(Table11[[#This Row],[Control]],'Support(Theoretical)'!$R:$AD,10,FALSE)</f>
        <v>0</v>
      </c>
      <c r="V54" s="52">
        <f>VLOOKUP(Table11[[#This Row],[Control]],'Support(Theoretical)'!$R:$AD,11,FALSE)</f>
        <v>0</v>
      </c>
      <c r="W54" s="53" t="str">
        <f>VLOOKUP(Table11[[#This Row],[Control]],'Support(Theoretical)'!$R:$AD,12,FALSE)</f>
        <v>NOT MET</v>
      </c>
      <c r="X54" s="54" t="str">
        <f>VLOOKUP(Table11[[#This Row],[Control]],'Support(Theoretical)'!$R:$AD,13,FALSE)</f>
        <v>NOT MET</v>
      </c>
    </row>
    <row r="55" spans="1:24" ht="210" hidden="1" x14ac:dyDescent="0.25">
      <c r="A55" s="32" t="s">
        <v>15</v>
      </c>
      <c r="B55" s="32">
        <v>0</v>
      </c>
      <c r="C55" s="32">
        <v>0</v>
      </c>
      <c r="D55" s="32">
        <v>1</v>
      </c>
      <c r="E55" s="32">
        <v>1</v>
      </c>
      <c r="F55" s="33">
        <v>2202</v>
      </c>
      <c r="G55" s="79">
        <v>2202.1</v>
      </c>
      <c r="H55" s="64"/>
      <c r="I55" s="64" t="s">
        <v>129</v>
      </c>
      <c r="J55" s="135"/>
      <c r="K55" s="135"/>
      <c r="L55" s="47"/>
      <c r="M55" s="47" t="s">
        <v>74</v>
      </c>
      <c r="N55" s="100"/>
      <c r="P55" s="139" t="s">
        <v>15</v>
      </c>
      <c r="Q55" s="148">
        <v>2310</v>
      </c>
      <c r="R55" s="102"/>
      <c r="S55" s="47"/>
      <c r="T55" s="102"/>
      <c r="U55" s="52">
        <f>VLOOKUP(Table11[[#This Row],[Control]],'Support(Theoretical)'!$R:$AD,10,FALSE)</f>
        <v>0</v>
      </c>
      <c r="V55" s="53" t="str">
        <f>VLOOKUP(Table11[[#This Row],[Control]],'Support(Theoretical)'!$R:$AD,11,FALSE)</f>
        <v>NOT MET</v>
      </c>
      <c r="W55" s="53" t="str">
        <f>VLOOKUP(Table11[[#This Row],[Control]],'Support(Theoretical)'!$R:$AD,12,FALSE)</f>
        <v>NOT MET</v>
      </c>
      <c r="X55" s="54" t="str">
        <f>VLOOKUP(Table11[[#This Row],[Control]],'Support(Theoretical)'!$R:$AD,13,FALSE)</f>
        <v>NOT MET</v>
      </c>
    </row>
    <row r="56" spans="1:24" ht="180" hidden="1" x14ac:dyDescent="0.25">
      <c r="A56" s="34" t="s">
        <v>15</v>
      </c>
      <c r="B56" s="34">
        <v>0</v>
      </c>
      <c r="C56" s="34">
        <v>0</v>
      </c>
      <c r="D56" s="34">
        <v>1</v>
      </c>
      <c r="E56" s="34">
        <v>1</v>
      </c>
      <c r="F56" s="35">
        <v>2203</v>
      </c>
      <c r="G56" s="80">
        <v>2203.1</v>
      </c>
      <c r="H56" s="65"/>
      <c r="I56" s="65" t="s">
        <v>130</v>
      </c>
      <c r="J56" s="135"/>
      <c r="K56" s="135"/>
      <c r="L56" s="47"/>
      <c r="M56" s="47" t="s">
        <v>74</v>
      </c>
      <c r="N56" s="100"/>
      <c r="P56" s="139" t="s">
        <v>15</v>
      </c>
      <c r="Q56" s="148">
        <v>2311</v>
      </c>
      <c r="R56" s="102"/>
      <c r="S56" s="47"/>
      <c r="T56" s="102"/>
      <c r="U56" s="52">
        <f>VLOOKUP(Table11[[#This Row],[Control]],'Support(Theoretical)'!$R:$AD,10,FALSE)</f>
        <v>0</v>
      </c>
      <c r="V56" s="53" t="str">
        <f>VLOOKUP(Table11[[#This Row],[Control]],'Support(Theoretical)'!$R:$AD,11,FALSE)</f>
        <v>NOT MET</v>
      </c>
      <c r="W56" s="53" t="str">
        <f>VLOOKUP(Table11[[#This Row],[Control]],'Support(Theoretical)'!$R:$AD,12,FALSE)</f>
        <v>NOT MET</v>
      </c>
      <c r="X56" s="54" t="str">
        <f>VLOOKUP(Table11[[#This Row],[Control]],'Support(Theoretical)'!$R:$AD,13,FALSE)</f>
        <v>NOT MET</v>
      </c>
    </row>
    <row r="57" spans="1:24" ht="120" hidden="1" x14ac:dyDescent="0.25">
      <c r="A57" s="34" t="s">
        <v>15</v>
      </c>
      <c r="B57" s="34">
        <v>0</v>
      </c>
      <c r="C57" s="34">
        <v>0</v>
      </c>
      <c r="D57" s="34">
        <v>1</v>
      </c>
      <c r="E57" s="34">
        <v>1</v>
      </c>
      <c r="F57" s="35">
        <v>2203</v>
      </c>
      <c r="G57" s="80">
        <v>2203.1999999999998</v>
      </c>
      <c r="H57" s="65"/>
      <c r="I57" s="65" t="s">
        <v>131</v>
      </c>
      <c r="J57" s="135"/>
      <c r="K57" s="135"/>
      <c r="L57" s="47"/>
      <c r="M57" s="47" t="s">
        <v>74</v>
      </c>
      <c r="N57" s="100"/>
      <c r="P57" s="139" t="s">
        <v>15</v>
      </c>
      <c r="Q57" s="148">
        <v>2312</v>
      </c>
      <c r="R57" s="102"/>
      <c r="S57" s="47"/>
      <c r="T57" s="102"/>
      <c r="U57" s="52">
        <f>VLOOKUP(Table11[[#This Row],[Control]],'Support(Theoretical)'!$R:$AD,10,FALSE)</f>
        <v>0</v>
      </c>
      <c r="V57" s="53" t="str">
        <f>VLOOKUP(Table11[[#This Row],[Control]],'Support(Theoretical)'!$R:$AD,11,FALSE)</f>
        <v>NOT MET</v>
      </c>
      <c r="W57" s="53" t="str">
        <f>VLOOKUP(Table11[[#This Row],[Control]],'Support(Theoretical)'!$R:$AD,12,FALSE)</f>
        <v>NOT MET</v>
      </c>
      <c r="X57" s="54" t="str">
        <f>VLOOKUP(Table11[[#This Row],[Control]],'Support(Theoretical)'!$R:$AD,13,FALSE)</f>
        <v>NOT MET</v>
      </c>
    </row>
    <row r="58" spans="1:24" ht="60" hidden="1" x14ac:dyDescent="0.25">
      <c r="A58" s="32" t="s">
        <v>15</v>
      </c>
      <c r="B58" s="32">
        <v>0</v>
      </c>
      <c r="C58" s="32">
        <v>1</v>
      </c>
      <c r="D58" s="32">
        <v>1</v>
      </c>
      <c r="E58" s="32">
        <v>1</v>
      </c>
      <c r="F58" s="33">
        <v>2204</v>
      </c>
      <c r="G58" s="79">
        <v>2204.1</v>
      </c>
      <c r="H58" s="64"/>
      <c r="I58" s="64" t="s">
        <v>132</v>
      </c>
      <c r="J58" s="135"/>
      <c r="K58" s="135"/>
      <c r="L58" s="47"/>
      <c r="M58" s="47" t="s">
        <v>74</v>
      </c>
      <c r="N58" s="100"/>
      <c r="P58" s="139" t="s">
        <v>15</v>
      </c>
      <c r="Q58" s="148">
        <v>2313</v>
      </c>
      <c r="R58" s="102"/>
      <c r="S58" s="47"/>
      <c r="T58" s="102"/>
      <c r="U58" s="52">
        <f>VLOOKUP(Table11[[#This Row],[Control]],'Support(Theoretical)'!$R:$AD,10,FALSE)</f>
        <v>0</v>
      </c>
      <c r="V58" s="52">
        <f>VLOOKUP(Table11[[#This Row],[Control]],'Support(Theoretical)'!$R:$AD,11,FALSE)</f>
        <v>0</v>
      </c>
      <c r="W58" s="53" t="str">
        <f>VLOOKUP(Table11[[#This Row],[Control]],'Support(Theoretical)'!$R:$AD,12,FALSE)</f>
        <v>NOT MET</v>
      </c>
      <c r="X58" s="54" t="str">
        <f>VLOOKUP(Table11[[#This Row],[Control]],'Support(Theoretical)'!$R:$AD,13,FALSE)</f>
        <v>NOT MET</v>
      </c>
    </row>
    <row r="59" spans="1:24" ht="60" hidden="1" x14ac:dyDescent="0.25">
      <c r="A59" s="34" t="s">
        <v>15</v>
      </c>
      <c r="B59" s="34">
        <v>0</v>
      </c>
      <c r="C59" s="34">
        <v>1</v>
      </c>
      <c r="D59" s="34">
        <v>1</v>
      </c>
      <c r="E59" s="34">
        <v>1</v>
      </c>
      <c r="F59" s="35">
        <v>2205</v>
      </c>
      <c r="G59" s="80">
        <v>2205.1</v>
      </c>
      <c r="H59" s="65"/>
      <c r="I59" s="65" t="s">
        <v>133</v>
      </c>
      <c r="J59" s="135"/>
      <c r="K59" s="135"/>
      <c r="L59" s="47"/>
      <c r="M59" s="47" t="s">
        <v>74</v>
      </c>
      <c r="N59" s="100"/>
      <c r="P59" s="139" t="s">
        <v>15</v>
      </c>
      <c r="Q59" s="148">
        <v>2314</v>
      </c>
      <c r="R59" s="102"/>
      <c r="S59" s="47"/>
      <c r="T59" s="102"/>
      <c r="U59" s="53" t="str">
        <f>VLOOKUP(Table11[[#This Row],[Control]],'Support(Theoretical)'!$R:$AD,10,FALSE)</f>
        <v>NOT MET</v>
      </c>
      <c r="V59" s="53" t="str">
        <f>VLOOKUP(Table11[[#This Row],[Control]],'Support(Theoretical)'!$R:$AD,11,FALSE)</f>
        <v>NOT MET</v>
      </c>
      <c r="W59" s="53" t="str">
        <f>VLOOKUP(Table11[[#This Row],[Control]],'Support(Theoretical)'!$R:$AD,12,FALSE)</f>
        <v>NOT MET</v>
      </c>
      <c r="X59" s="54" t="str">
        <f>VLOOKUP(Table11[[#This Row],[Control]],'Support(Theoretical)'!$R:$AD,13,FALSE)</f>
        <v>NOT MET</v>
      </c>
    </row>
    <row r="60" spans="1:24" ht="75" hidden="1" x14ac:dyDescent="0.25">
      <c r="A60" s="32" t="s">
        <v>15</v>
      </c>
      <c r="B60" s="32">
        <v>0</v>
      </c>
      <c r="C60" s="32">
        <v>1</v>
      </c>
      <c r="D60" s="32">
        <v>1</v>
      </c>
      <c r="E60" s="32">
        <v>1</v>
      </c>
      <c r="F60" s="33">
        <v>2206</v>
      </c>
      <c r="G60" s="79">
        <v>2206.1</v>
      </c>
      <c r="H60" s="64"/>
      <c r="I60" s="64" t="s">
        <v>134</v>
      </c>
      <c r="J60" s="135"/>
      <c r="K60" s="135"/>
      <c r="L60" s="47"/>
      <c r="M60" s="47" t="s">
        <v>74</v>
      </c>
      <c r="N60" s="100"/>
      <c r="P60" s="139" t="s">
        <v>15</v>
      </c>
      <c r="Q60" s="148">
        <v>2315</v>
      </c>
      <c r="R60" s="102"/>
      <c r="S60" s="47"/>
      <c r="T60" s="102"/>
      <c r="U60" s="52">
        <f>VLOOKUP(Table11[[#This Row],[Control]],'Support(Theoretical)'!$R:$AD,10,FALSE)</f>
        <v>0</v>
      </c>
      <c r="V60" s="53" t="str">
        <f>VLOOKUP(Table11[[#This Row],[Control]],'Support(Theoretical)'!$R:$AD,11,FALSE)</f>
        <v>NOT MET</v>
      </c>
      <c r="W60" s="53" t="str">
        <f>VLOOKUP(Table11[[#This Row],[Control]],'Support(Theoretical)'!$R:$AD,12,FALSE)</f>
        <v>NOT MET</v>
      </c>
      <c r="X60" s="54" t="str">
        <f>VLOOKUP(Table11[[#This Row],[Control]],'Support(Theoretical)'!$R:$AD,13,FALSE)</f>
        <v>NOT MET</v>
      </c>
    </row>
    <row r="61" spans="1:24" ht="60" hidden="1" x14ac:dyDescent="0.25">
      <c r="A61" s="34" t="s">
        <v>15</v>
      </c>
      <c r="B61" s="34">
        <v>0</v>
      </c>
      <c r="C61" s="34">
        <v>1</v>
      </c>
      <c r="D61" s="34">
        <v>1</v>
      </c>
      <c r="E61" s="34">
        <v>1</v>
      </c>
      <c r="F61" s="35">
        <v>2207</v>
      </c>
      <c r="G61" s="80">
        <v>2207.1</v>
      </c>
      <c r="H61" s="65"/>
      <c r="I61" s="65" t="s">
        <v>135</v>
      </c>
      <c r="J61" s="135"/>
      <c r="K61" s="135"/>
      <c r="L61" s="47"/>
      <c r="M61" s="47" t="s">
        <v>74</v>
      </c>
      <c r="N61" s="100"/>
      <c r="P61" s="139" t="s">
        <v>15</v>
      </c>
      <c r="Q61" s="148">
        <v>2316</v>
      </c>
      <c r="R61" s="102"/>
      <c r="S61" s="47"/>
      <c r="T61" s="102"/>
      <c r="U61" s="52">
        <f>VLOOKUP(Table11[[#This Row],[Control]],'Support(Theoretical)'!$R:$AD,10,FALSE)</f>
        <v>0</v>
      </c>
      <c r="V61" s="53" t="str">
        <f>VLOOKUP(Table11[[#This Row],[Control]],'Support(Theoretical)'!$R:$AD,11,FALSE)</f>
        <v>NOT MET</v>
      </c>
      <c r="W61" s="53" t="str">
        <f>VLOOKUP(Table11[[#This Row],[Control]],'Support(Theoretical)'!$R:$AD,12,FALSE)</f>
        <v>NOT MET</v>
      </c>
      <c r="X61" s="54" t="str">
        <f>VLOOKUP(Table11[[#This Row],[Control]],'Support(Theoretical)'!$R:$AD,13,FALSE)</f>
        <v>NOT MET</v>
      </c>
    </row>
    <row r="62" spans="1:24" ht="135" hidden="1" x14ac:dyDescent="0.25">
      <c r="A62" s="34" t="s">
        <v>15</v>
      </c>
      <c r="B62" s="34">
        <v>0</v>
      </c>
      <c r="C62" s="34">
        <v>1</v>
      </c>
      <c r="D62" s="34">
        <v>1</v>
      </c>
      <c r="E62" s="34">
        <v>1</v>
      </c>
      <c r="F62" s="35">
        <v>2207</v>
      </c>
      <c r="G62" s="80">
        <v>2207.1999999999998</v>
      </c>
      <c r="H62" s="65"/>
      <c r="I62" s="65" t="s">
        <v>136</v>
      </c>
      <c r="J62" s="135"/>
      <c r="K62" s="135"/>
      <c r="L62" s="47"/>
      <c r="M62" s="47" t="s">
        <v>74</v>
      </c>
      <c r="N62" s="100"/>
      <c r="P62" s="139" t="s">
        <v>15</v>
      </c>
      <c r="Q62" s="148">
        <v>2317</v>
      </c>
      <c r="R62" s="102"/>
      <c r="S62" s="47"/>
      <c r="T62" s="102"/>
      <c r="U62" s="52">
        <f>VLOOKUP(Table11[[#This Row],[Control]],'Support(Theoretical)'!$R:$AD,10,FALSE)</f>
        <v>0</v>
      </c>
      <c r="V62" s="53" t="str">
        <f>VLOOKUP(Table11[[#This Row],[Control]],'Support(Theoretical)'!$R:$AD,11,FALSE)</f>
        <v>NOT MET</v>
      </c>
      <c r="W62" s="53" t="str">
        <f>VLOOKUP(Table11[[#This Row],[Control]],'Support(Theoretical)'!$R:$AD,12,FALSE)</f>
        <v>NOT MET</v>
      </c>
      <c r="X62" s="54" t="str">
        <f>VLOOKUP(Table11[[#This Row],[Control]],'Support(Theoretical)'!$R:$AD,13,FALSE)</f>
        <v>NOT MET</v>
      </c>
    </row>
    <row r="63" spans="1:24" ht="135" hidden="1" x14ac:dyDescent="0.25">
      <c r="A63" s="32" t="s">
        <v>15</v>
      </c>
      <c r="B63" s="32">
        <v>0</v>
      </c>
      <c r="C63" s="32">
        <v>0</v>
      </c>
      <c r="D63" s="32">
        <v>1</v>
      </c>
      <c r="E63" s="32">
        <v>1</v>
      </c>
      <c r="F63" s="33">
        <v>2208</v>
      </c>
      <c r="G63" s="79">
        <v>2208.1</v>
      </c>
      <c r="H63" s="64"/>
      <c r="I63" s="64" t="s">
        <v>137</v>
      </c>
      <c r="J63" s="135"/>
      <c r="K63" s="135"/>
      <c r="L63" s="47"/>
      <c r="M63" s="47" t="s">
        <v>74</v>
      </c>
      <c r="N63" s="100"/>
      <c r="P63" s="139" t="s">
        <v>15</v>
      </c>
      <c r="Q63" s="148">
        <v>2318</v>
      </c>
      <c r="R63" s="102"/>
      <c r="S63" s="47"/>
      <c r="T63" s="102"/>
      <c r="U63" s="52">
        <f>VLOOKUP(Table11[[#This Row],[Control]],'Support(Theoretical)'!$R:$AD,10,FALSE)</f>
        <v>0</v>
      </c>
      <c r="V63" s="53" t="str">
        <f>VLOOKUP(Table11[[#This Row],[Control]],'Support(Theoretical)'!$R:$AD,11,FALSE)</f>
        <v>NOT MET</v>
      </c>
      <c r="W63" s="53" t="str">
        <f>VLOOKUP(Table11[[#This Row],[Control]],'Support(Theoretical)'!$R:$AD,12,FALSE)</f>
        <v>NOT MET</v>
      </c>
      <c r="X63" s="54" t="str">
        <f>VLOOKUP(Table11[[#This Row],[Control]],'Support(Theoretical)'!$R:$AD,13,FALSE)</f>
        <v>NOT MET</v>
      </c>
    </row>
    <row r="64" spans="1:24" ht="45" hidden="1" x14ac:dyDescent="0.25">
      <c r="A64" s="32" t="s">
        <v>15</v>
      </c>
      <c r="B64" s="32">
        <v>0</v>
      </c>
      <c r="C64" s="32">
        <v>0</v>
      </c>
      <c r="D64" s="32">
        <v>1</v>
      </c>
      <c r="E64" s="32">
        <v>1</v>
      </c>
      <c r="F64" s="33">
        <v>2208</v>
      </c>
      <c r="G64" s="79">
        <v>2208.1999999999998</v>
      </c>
      <c r="H64" s="64"/>
      <c r="I64" s="64" t="s">
        <v>138</v>
      </c>
      <c r="J64" s="135"/>
      <c r="K64" s="135"/>
      <c r="L64" s="47"/>
      <c r="M64" s="47" t="s">
        <v>74</v>
      </c>
      <c r="N64" s="100"/>
      <c r="P64" s="139" t="s">
        <v>15</v>
      </c>
      <c r="Q64" s="148">
        <v>2319</v>
      </c>
      <c r="R64" s="102"/>
      <c r="S64" s="47"/>
      <c r="T64" s="102"/>
      <c r="U64" s="52">
        <f>VLOOKUP(Table11[[#This Row],[Control]],'Support(Theoretical)'!$R:$AD,10,FALSE)</f>
        <v>0</v>
      </c>
      <c r="V64" s="53" t="str">
        <f>VLOOKUP(Table11[[#This Row],[Control]],'Support(Theoretical)'!$R:$AD,11,FALSE)</f>
        <v>NOT MET</v>
      </c>
      <c r="W64" s="53" t="str">
        <f>VLOOKUP(Table11[[#This Row],[Control]],'Support(Theoretical)'!$R:$AD,12,FALSE)</f>
        <v>NOT MET</v>
      </c>
      <c r="X64" s="54" t="str">
        <f>VLOOKUP(Table11[[#This Row],[Control]],'Support(Theoretical)'!$R:$AD,13,FALSE)</f>
        <v>NOT MET</v>
      </c>
    </row>
    <row r="65" spans="1:24" ht="105" hidden="1" x14ac:dyDescent="0.25">
      <c r="A65" s="32" t="s">
        <v>15</v>
      </c>
      <c r="B65" s="32">
        <v>0</v>
      </c>
      <c r="C65" s="32">
        <v>0</v>
      </c>
      <c r="D65" s="32">
        <v>1</v>
      </c>
      <c r="E65" s="32">
        <v>1</v>
      </c>
      <c r="F65" s="33">
        <v>2208</v>
      </c>
      <c r="G65" s="79">
        <v>2208.3000000000002</v>
      </c>
      <c r="H65" s="64"/>
      <c r="I65" s="64" t="s">
        <v>139</v>
      </c>
      <c r="J65" s="135"/>
      <c r="K65" s="135"/>
      <c r="L65" s="47"/>
      <c r="M65" s="47" t="s">
        <v>74</v>
      </c>
      <c r="N65" s="100"/>
      <c r="P65" s="139" t="s">
        <v>15</v>
      </c>
      <c r="Q65" s="148">
        <v>2320</v>
      </c>
      <c r="R65" s="102"/>
      <c r="S65" s="47"/>
      <c r="T65" s="102"/>
      <c r="U65" s="52">
        <f>VLOOKUP(Table11[[#This Row],[Control]],'Support(Theoretical)'!$R:$AD,10,FALSE)</f>
        <v>0</v>
      </c>
      <c r="V65" s="52">
        <f>VLOOKUP(Table11[[#This Row],[Control]],'Support(Theoretical)'!$R:$AD,11,FALSE)</f>
        <v>0</v>
      </c>
      <c r="W65" s="53" t="str">
        <f>VLOOKUP(Table11[[#This Row],[Control]],'Support(Theoretical)'!$R:$AD,12,FALSE)</f>
        <v>NOT MET</v>
      </c>
      <c r="X65" s="54" t="str">
        <f>VLOOKUP(Table11[[#This Row],[Control]],'Support(Theoretical)'!$R:$AD,13,FALSE)</f>
        <v>NOT MET</v>
      </c>
    </row>
    <row r="66" spans="1:24" ht="105" hidden="1" x14ac:dyDescent="0.25">
      <c r="A66" s="32" t="s">
        <v>15</v>
      </c>
      <c r="B66" s="32">
        <v>0</v>
      </c>
      <c r="C66" s="32">
        <v>0</v>
      </c>
      <c r="D66" s="32">
        <v>1</v>
      </c>
      <c r="E66" s="32">
        <v>1</v>
      </c>
      <c r="F66" s="33">
        <v>2208</v>
      </c>
      <c r="G66" s="79">
        <v>2208.4</v>
      </c>
      <c r="H66" s="64"/>
      <c r="I66" s="64" t="s">
        <v>140</v>
      </c>
      <c r="J66" s="135"/>
      <c r="K66" s="135"/>
      <c r="L66" s="47"/>
      <c r="M66" s="47" t="s">
        <v>74</v>
      </c>
      <c r="N66" s="100"/>
      <c r="P66" s="139" t="s">
        <v>15</v>
      </c>
      <c r="Q66" s="148">
        <v>2321</v>
      </c>
      <c r="R66" s="102"/>
      <c r="S66" s="47"/>
      <c r="T66" s="102"/>
      <c r="U66" s="52">
        <f>VLOOKUP(Table11[[#This Row],[Control]],'Support(Theoretical)'!$R:$AD,10,FALSE)</f>
        <v>0</v>
      </c>
      <c r="V66" s="53" t="str">
        <f>VLOOKUP(Table11[[#This Row],[Control]],'Support(Theoretical)'!$R:$AD,11,FALSE)</f>
        <v>NOT MET</v>
      </c>
      <c r="W66" s="53" t="str">
        <f>VLOOKUP(Table11[[#This Row],[Control]],'Support(Theoretical)'!$R:$AD,12,FALSE)</f>
        <v>NOT MET</v>
      </c>
      <c r="X66" s="54" t="str">
        <f>VLOOKUP(Table11[[#This Row],[Control]],'Support(Theoretical)'!$R:$AD,13,FALSE)</f>
        <v>NOT MET</v>
      </c>
    </row>
    <row r="67" spans="1:24" ht="75" hidden="1" x14ac:dyDescent="0.25">
      <c r="A67" s="34" t="s">
        <v>15</v>
      </c>
      <c r="B67" s="34">
        <v>0</v>
      </c>
      <c r="C67" s="34">
        <v>0</v>
      </c>
      <c r="D67" s="34">
        <v>0</v>
      </c>
      <c r="E67" s="34">
        <v>1</v>
      </c>
      <c r="F67" s="35">
        <v>2209</v>
      </c>
      <c r="G67" s="80">
        <v>2209.1</v>
      </c>
      <c r="H67" s="65"/>
      <c r="I67" s="65" t="s">
        <v>141</v>
      </c>
      <c r="J67" s="135"/>
      <c r="K67" s="135"/>
      <c r="L67" s="47"/>
      <c r="M67" s="47" t="s">
        <v>74</v>
      </c>
      <c r="N67" s="100"/>
      <c r="P67" s="139" t="s">
        <v>15</v>
      </c>
      <c r="Q67" s="148">
        <v>2322</v>
      </c>
      <c r="R67" s="102"/>
      <c r="S67" s="47"/>
      <c r="T67" s="102"/>
      <c r="U67" s="52">
        <f>VLOOKUP(Table11[[#This Row],[Control]],'Support(Theoretical)'!$R:$AD,10,FALSE)</f>
        <v>0</v>
      </c>
      <c r="V67" s="53" t="str">
        <f>VLOOKUP(Table11[[#This Row],[Control]],'Support(Theoretical)'!$R:$AD,11,FALSE)</f>
        <v>NOT MET</v>
      </c>
      <c r="W67" s="53" t="str">
        <f>VLOOKUP(Table11[[#This Row],[Control]],'Support(Theoretical)'!$R:$AD,12,FALSE)</f>
        <v>NOT MET</v>
      </c>
      <c r="X67" s="54" t="str">
        <f>VLOOKUP(Table11[[#This Row],[Control]],'Support(Theoretical)'!$R:$AD,13,FALSE)</f>
        <v>NOT MET</v>
      </c>
    </row>
    <row r="68" spans="1:24" ht="75" hidden="1" x14ac:dyDescent="0.25">
      <c r="A68" s="32" t="s">
        <v>15</v>
      </c>
      <c r="B68" s="32">
        <v>0</v>
      </c>
      <c r="C68" s="32">
        <v>1</v>
      </c>
      <c r="D68" s="32">
        <v>1</v>
      </c>
      <c r="E68" s="32">
        <v>1</v>
      </c>
      <c r="F68" s="33">
        <v>2210</v>
      </c>
      <c r="G68" s="79">
        <v>2210.1</v>
      </c>
      <c r="H68" s="64"/>
      <c r="I68" s="64" t="s">
        <v>142</v>
      </c>
      <c r="J68" s="135"/>
      <c r="K68" s="135"/>
      <c r="L68" s="47"/>
      <c r="M68" s="47" t="s">
        <v>74</v>
      </c>
      <c r="N68" s="100"/>
      <c r="P68" s="139" t="s">
        <v>15</v>
      </c>
      <c r="Q68" s="148">
        <v>2323</v>
      </c>
      <c r="R68" s="102"/>
      <c r="S68" s="47"/>
      <c r="T68" s="102"/>
      <c r="U68" s="52">
        <f>VLOOKUP(Table11[[#This Row],[Control]],'Support(Theoretical)'!$R:$AD,10,FALSE)</f>
        <v>0</v>
      </c>
      <c r="V68" s="53" t="str">
        <f>VLOOKUP(Table11[[#This Row],[Control]],'Support(Theoretical)'!$R:$AD,11,FALSE)</f>
        <v>NOT MET</v>
      </c>
      <c r="W68" s="53" t="str">
        <f>VLOOKUP(Table11[[#This Row],[Control]],'Support(Theoretical)'!$R:$AD,12,FALSE)</f>
        <v>NOT MET</v>
      </c>
      <c r="X68" s="54" t="str">
        <f>VLOOKUP(Table11[[#This Row],[Control]],'Support(Theoretical)'!$R:$AD,13,FALSE)</f>
        <v>NOT MET</v>
      </c>
    </row>
    <row r="69" spans="1:24" ht="75" hidden="1" x14ac:dyDescent="0.25">
      <c r="A69" s="32" t="s">
        <v>15</v>
      </c>
      <c r="B69" s="32">
        <v>0</v>
      </c>
      <c r="C69" s="32">
        <v>1</v>
      </c>
      <c r="D69" s="32">
        <v>1</v>
      </c>
      <c r="E69" s="32">
        <v>1</v>
      </c>
      <c r="F69" s="33">
        <v>2210</v>
      </c>
      <c r="G69" s="79">
        <v>2210.1999999999998</v>
      </c>
      <c r="H69" s="64"/>
      <c r="I69" s="64" t="s">
        <v>143</v>
      </c>
      <c r="J69" s="135"/>
      <c r="K69" s="135"/>
      <c r="L69" s="47"/>
      <c r="M69" s="47" t="s">
        <v>74</v>
      </c>
      <c r="N69" s="100"/>
      <c r="P69" s="139" t="s">
        <v>15</v>
      </c>
      <c r="Q69" s="148">
        <v>2400</v>
      </c>
      <c r="R69" s="102"/>
      <c r="S69" s="47"/>
      <c r="T69" s="102"/>
      <c r="U69" s="52">
        <f>VLOOKUP(Table11[[#This Row],[Control]],'Support(Theoretical)'!$R:$AD,10,FALSE)</f>
        <v>0</v>
      </c>
      <c r="V69" s="53" t="str">
        <f>VLOOKUP(Table11[[#This Row],[Control]],'Support(Theoretical)'!$R:$AD,11,FALSE)</f>
        <v>NOT MET</v>
      </c>
      <c r="W69" s="53" t="str">
        <f>VLOOKUP(Table11[[#This Row],[Control]],'Support(Theoretical)'!$R:$AD,12,FALSE)</f>
        <v>NOT MET</v>
      </c>
      <c r="X69" s="54" t="str">
        <f>VLOOKUP(Table11[[#This Row],[Control]],'Support(Theoretical)'!$R:$AD,13,FALSE)</f>
        <v>NOT MET</v>
      </c>
    </row>
    <row r="70" spans="1:24" ht="60" hidden="1" x14ac:dyDescent="0.25">
      <c r="A70" s="34" t="s">
        <v>15</v>
      </c>
      <c r="B70" s="34">
        <v>0</v>
      </c>
      <c r="C70" s="34">
        <v>1</v>
      </c>
      <c r="D70" s="34">
        <v>1</v>
      </c>
      <c r="E70" s="34">
        <v>1</v>
      </c>
      <c r="F70" s="35">
        <v>2211</v>
      </c>
      <c r="G70" s="80">
        <v>2211.1</v>
      </c>
      <c r="H70" s="65"/>
      <c r="I70" s="65" t="s">
        <v>144</v>
      </c>
      <c r="J70" s="135"/>
      <c r="K70" s="135"/>
      <c r="L70" s="47"/>
      <c r="M70" s="47" t="s">
        <v>74</v>
      </c>
      <c r="N70" s="100"/>
      <c r="P70" s="139" t="s">
        <v>15</v>
      </c>
      <c r="Q70" s="148">
        <v>2401</v>
      </c>
      <c r="R70" s="102"/>
      <c r="S70" s="47"/>
      <c r="T70" s="102"/>
      <c r="U70" s="52">
        <f>VLOOKUP(Table11[[#This Row],[Control]],'Support(Theoretical)'!$R:$AD,10,FALSE)</f>
        <v>0</v>
      </c>
      <c r="V70" s="53" t="str">
        <f>VLOOKUP(Table11[[#This Row],[Control]],'Support(Theoretical)'!$R:$AD,11,FALSE)</f>
        <v>NOT MET</v>
      </c>
      <c r="W70" s="53" t="str">
        <f>VLOOKUP(Table11[[#This Row],[Control]],'Support(Theoretical)'!$R:$AD,12,FALSE)</f>
        <v>NOT MET</v>
      </c>
      <c r="X70" s="54" t="str">
        <f>VLOOKUP(Table11[[#This Row],[Control]],'Support(Theoretical)'!$R:$AD,13,FALSE)</f>
        <v>NOT MET</v>
      </c>
    </row>
    <row r="71" spans="1:24" ht="60" hidden="1" x14ac:dyDescent="0.25">
      <c r="A71" s="34" t="s">
        <v>15</v>
      </c>
      <c r="B71" s="34">
        <v>0</v>
      </c>
      <c r="C71" s="34">
        <v>1</v>
      </c>
      <c r="D71" s="34">
        <v>1</v>
      </c>
      <c r="E71" s="34">
        <v>1</v>
      </c>
      <c r="F71" s="35">
        <v>2211</v>
      </c>
      <c r="G71" s="80">
        <v>2211.1999999999998</v>
      </c>
      <c r="H71" s="65"/>
      <c r="I71" s="65" t="s">
        <v>145</v>
      </c>
      <c r="J71" s="135"/>
      <c r="K71" s="135"/>
      <c r="L71" s="47"/>
      <c r="M71" s="47" t="s">
        <v>74</v>
      </c>
      <c r="N71" s="100"/>
      <c r="P71" s="139" t="s">
        <v>15</v>
      </c>
      <c r="Q71" s="148">
        <v>2402</v>
      </c>
      <c r="R71" s="102"/>
      <c r="S71" s="47"/>
      <c r="T71" s="102"/>
      <c r="U71" s="52">
        <f>VLOOKUP(Table11[[#This Row],[Control]],'Support(Theoretical)'!$R:$AD,10,FALSE)</f>
        <v>0</v>
      </c>
      <c r="V71" s="53" t="str">
        <f>VLOOKUP(Table11[[#This Row],[Control]],'Support(Theoretical)'!$R:$AD,11,FALSE)</f>
        <v>NOT MET</v>
      </c>
      <c r="W71" s="53" t="str">
        <f>VLOOKUP(Table11[[#This Row],[Control]],'Support(Theoretical)'!$R:$AD,12,FALSE)</f>
        <v>NOT MET</v>
      </c>
      <c r="X71" s="54" t="str">
        <f>VLOOKUP(Table11[[#This Row],[Control]],'Support(Theoretical)'!$R:$AD,13,FALSE)</f>
        <v>NOT MET</v>
      </c>
    </row>
    <row r="72" spans="1:24" ht="150" hidden="1" x14ac:dyDescent="0.25">
      <c r="A72" s="32" t="s">
        <v>15</v>
      </c>
      <c r="B72" s="32">
        <v>0</v>
      </c>
      <c r="C72" s="32">
        <v>0</v>
      </c>
      <c r="D72" s="32">
        <v>1</v>
      </c>
      <c r="E72" s="32">
        <v>1</v>
      </c>
      <c r="F72" s="33">
        <v>2212</v>
      </c>
      <c r="G72" s="79">
        <v>2212.1</v>
      </c>
      <c r="H72" s="64"/>
      <c r="I72" s="64" t="s">
        <v>146</v>
      </c>
      <c r="J72" s="135"/>
      <c r="K72" s="135"/>
      <c r="L72" s="47"/>
      <c r="M72" s="47" t="s">
        <v>74</v>
      </c>
      <c r="N72" s="100"/>
      <c r="P72" s="139" t="s">
        <v>15</v>
      </c>
      <c r="Q72" s="148">
        <v>2403</v>
      </c>
      <c r="R72" s="102"/>
      <c r="S72" s="47"/>
      <c r="T72" s="102"/>
      <c r="U72" s="52">
        <f>VLOOKUP(Table11[[#This Row],[Control]],'Support(Theoretical)'!$R:$AD,10,FALSE)</f>
        <v>0</v>
      </c>
      <c r="V72" s="53" t="str">
        <f>VLOOKUP(Table11[[#This Row],[Control]],'Support(Theoretical)'!$R:$AD,11,FALSE)</f>
        <v>NOT MET</v>
      </c>
      <c r="W72" s="53" t="str">
        <f>VLOOKUP(Table11[[#This Row],[Control]],'Support(Theoretical)'!$R:$AD,12,FALSE)</f>
        <v>NOT MET</v>
      </c>
      <c r="X72" s="54" t="str">
        <f>VLOOKUP(Table11[[#This Row],[Control]],'Support(Theoretical)'!$R:$AD,13,FALSE)</f>
        <v>NOT MET</v>
      </c>
    </row>
    <row r="73" spans="1:24" ht="75" hidden="1" x14ac:dyDescent="0.25">
      <c r="A73" s="34" t="s">
        <v>15</v>
      </c>
      <c r="B73" s="34">
        <v>0</v>
      </c>
      <c r="C73" s="34">
        <v>1</v>
      </c>
      <c r="D73" s="34">
        <v>1</v>
      </c>
      <c r="E73" s="34">
        <v>1</v>
      </c>
      <c r="F73" s="35">
        <v>2213</v>
      </c>
      <c r="G73" s="80">
        <v>2213.1</v>
      </c>
      <c r="H73" s="65"/>
      <c r="I73" s="65" t="s">
        <v>147</v>
      </c>
      <c r="J73" s="135"/>
      <c r="K73" s="135"/>
      <c r="L73" s="47"/>
      <c r="M73" s="47" t="s">
        <v>74</v>
      </c>
      <c r="N73" s="100"/>
      <c r="P73" s="139" t="s">
        <v>15</v>
      </c>
      <c r="Q73" s="148">
        <v>2404</v>
      </c>
      <c r="R73" s="102"/>
      <c r="S73" s="47"/>
      <c r="T73" s="102"/>
      <c r="U73" s="52">
        <f>VLOOKUP(Table11[[#This Row],[Control]],'Support(Theoretical)'!$R:$AD,10,FALSE)</f>
        <v>0</v>
      </c>
      <c r="V73" s="53" t="str">
        <f>VLOOKUP(Table11[[#This Row],[Control]],'Support(Theoretical)'!$R:$AD,11,FALSE)</f>
        <v>NOT MET</v>
      </c>
      <c r="W73" s="53" t="str">
        <f>VLOOKUP(Table11[[#This Row],[Control]],'Support(Theoretical)'!$R:$AD,12,FALSE)</f>
        <v>NOT MET</v>
      </c>
      <c r="X73" s="54" t="str">
        <f>VLOOKUP(Table11[[#This Row],[Control]],'Support(Theoretical)'!$R:$AD,13,FALSE)</f>
        <v>NOT MET</v>
      </c>
    </row>
    <row r="74" spans="1:24" ht="60" hidden="1" x14ac:dyDescent="0.25">
      <c r="A74" s="34" t="s">
        <v>15</v>
      </c>
      <c r="B74" s="34">
        <v>0</v>
      </c>
      <c r="C74" s="34">
        <v>1</v>
      </c>
      <c r="D74" s="34">
        <v>1</v>
      </c>
      <c r="E74" s="34">
        <v>1</v>
      </c>
      <c r="F74" s="35">
        <v>2213</v>
      </c>
      <c r="G74" s="80">
        <v>2213.1999999999998</v>
      </c>
      <c r="H74" s="65"/>
      <c r="I74" s="65" t="s">
        <v>148</v>
      </c>
      <c r="J74" s="135"/>
      <c r="K74" s="135"/>
      <c r="L74" s="47"/>
      <c r="M74" s="47" t="s">
        <v>74</v>
      </c>
      <c r="N74" s="100"/>
      <c r="P74" s="139" t="s">
        <v>15</v>
      </c>
      <c r="Q74" s="148">
        <v>2405</v>
      </c>
      <c r="R74" s="102"/>
      <c r="S74" s="47"/>
      <c r="T74" s="102"/>
      <c r="U74" s="52">
        <f>VLOOKUP(Table11[[#This Row],[Control]],'Support(Theoretical)'!$R:$AD,10,FALSE)</f>
        <v>0</v>
      </c>
      <c r="V74" s="53" t="str">
        <f>VLOOKUP(Table11[[#This Row],[Control]],'Support(Theoretical)'!$R:$AD,11,FALSE)</f>
        <v>NOT MET</v>
      </c>
      <c r="W74" s="53" t="str">
        <f>VLOOKUP(Table11[[#This Row],[Control]],'Support(Theoretical)'!$R:$AD,12,FALSE)</f>
        <v>NOT MET</v>
      </c>
      <c r="X74" s="54" t="str">
        <f>VLOOKUP(Table11[[#This Row],[Control]],'Support(Theoretical)'!$R:$AD,13,FALSE)</f>
        <v>NOT MET</v>
      </c>
    </row>
    <row r="75" spans="1:24" ht="60" hidden="1" x14ac:dyDescent="0.25">
      <c r="A75" s="32" t="s">
        <v>15</v>
      </c>
      <c r="B75" s="32">
        <v>0</v>
      </c>
      <c r="C75" s="32">
        <v>1</v>
      </c>
      <c r="D75" s="32">
        <v>1</v>
      </c>
      <c r="E75" s="32">
        <v>1</v>
      </c>
      <c r="F75" s="33">
        <v>2214</v>
      </c>
      <c r="G75" s="79">
        <v>2214.1</v>
      </c>
      <c r="H75" s="64"/>
      <c r="I75" s="64" t="s">
        <v>149</v>
      </c>
      <c r="J75" s="135"/>
      <c r="K75" s="135"/>
      <c r="L75" s="47"/>
      <c r="M75" s="47" t="s">
        <v>74</v>
      </c>
      <c r="N75" s="100"/>
      <c r="P75" s="139" t="s">
        <v>15</v>
      </c>
      <c r="Q75" s="148">
        <v>2406</v>
      </c>
      <c r="R75" s="102"/>
      <c r="S75" s="47"/>
      <c r="T75" s="102"/>
      <c r="U75" s="52">
        <f>VLOOKUP(Table11[[#This Row],[Control]],'Support(Theoretical)'!$R:$AD,10,FALSE)</f>
        <v>0</v>
      </c>
      <c r="V75" s="52">
        <f>VLOOKUP(Table11[[#This Row],[Control]],'Support(Theoretical)'!$R:$AD,11,FALSE)</f>
        <v>0</v>
      </c>
      <c r="W75" s="53" t="str">
        <f>VLOOKUP(Table11[[#This Row],[Control]],'Support(Theoretical)'!$R:$AD,12,FALSE)</f>
        <v>NOT MET</v>
      </c>
      <c r="X75" s="54" t="str">
        <f>VLOOKUP(Table11[[#This Row],[Control]],'Support(Theoretical)'!$R:$AD,13,FALSE)</f>
        <v>NOT MET</v>
      </c>
    </row>
    <row r="76" spans="1:24" ht="60" hidden="1" x14ac:dyDescent="0.25">
      <c r="A76" s="32" t="s">
        <v>15</v>
      </c>
      <c r="B76" s="32">
        <v>0</v>
      </c>
      <c r="C76" s="32">
        <v>1</v>
      </c>
      <c r="D76" s="32">
        <v>1</v>
      </c>
      <c r="E76" s="32">
        <v>1</v>
      </c>
      <c r="F76" s="33">
        <v>2214</v>
      </c>
      <c r="G76" s="79">
        <v>2214.1999999999998</v>
      </c>
      <c r="H76" s="64"/>
      <c r="I76" s="64" t="s">
        <v>150</v>
      </c>
      <c r="J76" s="135"/>
      <c r="K76" s="135"/>
      <c r="L76" s="47"/>
      <c r="M76" s="47" t="s">
        <v>74</v>
      </c>
      <c r="N76" s="100"/>
      <c r="P76" s="139" t="s">
        <v>15</v>
      </c>
      <c r="Q76" s="148">
        <v>2407</v>
      </c>
      <c r="R76" s="102"/>
      <c r="S76" s="47"/>
      <c r="T76" s="102"/>
      <c r="U76" s="52">
        <f>VLOOKUP(Table11[[#This Row],[Control]],'Support(Theoretical)'!$R:$AD,10,FALSE)</f>
        <v>0</v>
      </c>
      <c r="V76" s="53" t="str">
        <f>VLOOKUP(Table11[[#This Row],[Control]],'Support(Theoretical)'!$R:$AD,11,FALSE)</f>
        <v>NOT MET</v>
      </c>
      <c r="W76" s="53" t="str">
        <f>VLOOKUP(Table11[[#This Row],[Control]],'Support(Theoretical)'!$R:$AD,12,FALSE)</f>
        <v>NOT MET</v>
      </c>
      <c r="X76" s="54" t="str">
        <f>VLOOKUP(Table11[[#This Row],[Control]],'Support(Theoretical)'!$R:$AD,13,FALSE)</f>
        <v>NOT MET</v>
      </c>
    </row>
    <row r="77" spans="1:24" ht="60" hidden="1" x14ac:dyDescent="0.25">
      <c r="A77" s="32" t="s">
        <v>15</v>
      </c>
      <c r="B77" s="32">
        <v>0</v>
      </c>
      <c r="C77" s="32">
        <v>1</v>
      </c>
      <c r="D77" s="32">
        <v>1</v>
      </c>
      <c r="E77" s="32">
        <v>1</v>
      </c>
      <c r="F77" s="33">
        <v>2214</v>
      </c>
      <c r="G77" s="79">
        <v>2214.3000000000002</v>
      </c>
      <c r="H77" s="64"/>
      <c r="I77" s="64" t="s">
        <v>151</v>
      </c>
      <c r="J77" s="135"/>
      <c r="K77" s="135"/>
      <c r="L77" s="47"/>
      <c r="M77" s="47" t="s">
        <v>74</v>
      </c>
      <c r="N77" s="100"/>
      <c r="P77" s="139" t="s">
        <v>15</v>
      </c>
      <c r="Q77" s="148">
        <v>2408</v>
      </c>
      <c r="R77" s="102"/>
      <c r="S77" s="47"/>
      <c r="T77" s="102"/>
      <c r="U77" s="52">
        <f>VLOOKUP(Table11[[#This Row],[Control]],'Support(Theoretical)'!$R:$AD,10,FALSE)</f>
        <v>0</v>
      </c>
      <c r="V77" s="53" t="str">
        <f>VLOOKUP(Table11[[#This Row],[Control]],'Support(Theoretical)'!$R:$AD,11,FALSE)</f>
        <v>NOT MET</v>
      </c>
      <c r="W77" s="53" t="str">
        <f>VLOOKUP(Table11[[#This Row],[Control]],'Support(Theoretical)'!$R:$AD,12,FALSE)</f>
        <v>NOT MET</v>
      </c>
      <c r="X77" s="54" t="str">
        <f>VLOOKUP(Table11[[#This Row],[Control]],'Support(Theoretical)'!$R:$AD,13,FALSE)</f>
        <v>NOT MET</v>
      </c>
    </row>
    <row r="78" spans="1:24" ht="60" hidden="1" x14ac:dyDescent="0.25">
      <c r="A78" s="32" t="s">
        <v>15</v>
      </c>
      <c r="B78" s="32">
        <v>0</v>
      </c>
      <c r="C78" s="32">
        <v>1</v>
      </c>
      <c r="D78" s="32">
        <v>1</v>
      </c>
      <c r="E78" s="32">
        <v>1</v>
      </c>
      <c r="F78" s="33">
        <v>2214</v>
      </c>
      <c r="G78" s="79">
        <v>2214.4</v>
      </c>
      <c r="H78" s="64"/>
      <c r="I78" s="64" t="s">
        <v>152</v>
      </c>
      <c r="J78" s="135"/>
      <c r="K78" s="135"/>
      <c r="L78" s="47"/>
      <c r="M78" s="47" t="s">
        <v>74</v>
      </c>
      <c r="N78" s="100"/>
      <c r="P78" s="139" t="s">
        <v>15</v>
      </c>
      <c r="Q78" s="148">
        <v>2409</v>
      </c>
      <c r="R78" s="102"/>
      <c r="S78" s="47"/>
      <c r="T78" s="102"/>
      <c r="U78" s="52">
        <f>VLOOKUP(Table11[[#This Row],[Control]],'Support(Theoretical)'!$R:$AD,10,FALSE)</f>
        <v>0</v>
      </c>
      <c r="V78" s="53" t="str">
        <f>VLOOKUP(Table11[[#This Row],[Control]],'Support(Theoretical)'!$R:$AD,11,FALSE)</f>
        <v>NOT MET</v>
      </c>
      <c r="W78" s="53" t="str">
        <f>VLOOKUP(Table11[[#This Row],[Control]],'Support(Theoretical)'!$R:$AD,12,FALSE)</f>
        <v>NOT MET</v>
      </c>
      <c r="X78" s="54" t="str">
        <f>VLOOKUP(Table11[[#This Row],[Control]],'Support(Theoretical)'!$R:$AD,13,FALSE)</f>
        <v>NOT MET</v>
      </c>
    </row>
    <row r="79" spans="1:24" ht="105" hidden="1" x14ac:dyDescent="0.25">
      <c r="A79" s="32" t="s">
        <v>15</v>
      </c>
      <c r="B79" s="32">
        <v>0</v>
      </c>
      <c r="C79" s="32">
        <v>1</v>
      </c>
      <c r="D79" s="32">
        <v>1</v>
      </c>
      <c r="E79" s="32">
        <v>1</v>
      </c>
      <c r="F79" s="33">
        <v>2214</v>
      </c>
      <c r="G79" s="79">
        <v>2214.5</v>
      </c>
      <c r="H79" s="64"/>
      <c r="I79" s="64" t="s">
        <v>153</v>
      </c>
      <c r="J79" s="135"/>
      <c r="K79" s="135"/>
      <c r="L79" s="47"/>
      <c r="M79" s="47" t="s">
        <v>74</v>
      </c>
      <c r="N79" s="100"/>
      <c r="P79" s="139" t="s">
        <v>15</v>
      </c>
      <c r="Q79" s="148">
        <v>2410</v>
      </c>
      <c r="R79" s="102"/>
      <c r="S79" s="47"/>
      <c r="T79" s="102"/>
      <c r="U79" s="52">
        <f>VLOOKUP(Table11[[#This Row],[Control]],'Support(Theoretical)'!$R:$AD,10,FALSE)</f>
        <v>0</v>
      </c>
      <c r="V79" s="53" t="str">
        <f>VLOOKUP(Table11[[#This Row],[Control]],'Support(Theoretical)'!$R:$AD,11,FALSE)</f>
        <v>NOT MET</v>
      </c>
      <c r="W79" s="53" t="str">
        <f>VLOOKUP(Table11[[#This Row],[Control]],'Support(Theoretical)'!$R:$AD,12,FALSE)</f>
        <v>NOT MET</v>
      </c>
      <c r="X79" s="54" t="str">
        <f>VLOOKUP(Table11[[#This Row],[Control]],'Support(Theoretical)'!$R:$AD,13,FALSE)</f>
        <v>NOT MET</v>
      </c>
    </row>
    <row r="80" spans="1:24" ht="75" hidden="1" x14ac:dyDescent="0.25">
      <c r="A80" s="32" t="s">
        <v>15</v>
      </c>
      <c r="B80" s="32">
        <v>0</v>
      </c>
      <c r="C80" s="32">
        <v>1</v>
      </c>
      <c r="D80" s="32">
        <v>1</v>
      </c>
      <c r="E80" s="32">
        <v>1</v>
      </c>
      <c r="F80" s="33">
        <v>2214</v>
      </c>
      <c r="G80" s="79">
        <v>2214.6</v>
      </c>
      <c r="H80" s="64"/>
      <c r="I80" s="64" t="s">
        <v>154</v>
      </c>
      <c r="J80" s="135"/>
      <c r="K80" s="135"/>
      <c r="L80" s="47"/>
      <c r="M80" s="47" t="s">
        <v>74</v>
      </c>
      <c r="N80" s="100"/>
      <c r="P80" s="139" t="s">
        <v>15</v>
      </c>
      <c r="Q80" s="148">
        <v>2411</v>
      </c>
      <c r="R80" s="102"/>
      <c r="S80" s="47"/>
      <c r="T80" s="102"/>
      <c r="U80" s="52">
        <f>VLOOKUP(Table11[[#This Row],[Control]],'Support(Theoretical)'!$R:$AD,10,FALSE)</f>
        <v>0</v>
      </c>
      <c r="V80" s="53" t="str">
        <f>VLOOKUP(Table11[[#This Row],[Control]],'Support(Theoretical)'!$R:$AD,11,FALSE)</f>
        <v>NOT MET</v>
      </c>
      <c r="W80" s="53" t="str">
        <f>VLOOKUP(Table11[[#This Row],[Control]],'Support(Theoretical)'!$R:$AD,12,FALSE)</f>
        <v>NOT MET</v>
      </c>
      <c r="X80" s="54" t="str">
        <f>VLOOKUP(Table11[[#This Row],[Control]],'Support(Theoretical)'!$R:$AD,13,FALSE)</f>
        <v>NOT MET</v>
      </c>
    </row>
    <row r="81" spans="1:24" ht="60" hidden="1" x14ac:dyDescent="0.25">
      <c r="A81" s="32" t="s">
        <v>15</v>
      </c>
      <c r="B81" s="32">
        <v>0</v>
      </c>
      <c r="C81" s="32">
        <v>1</v>
      </c>
      <c r="D81" s="32">
        <v>1</v>
      </c>
      <c r="E81" s="32">
        <v>1</v>
      </c>
      <c r="F81" s="33">
        <v>2214</v>
      </c>
      <c r="G81" s="79">
        <v>2214.6999999999998</v>
      </c>
      <c r="H81" s="64"/>
      <c r="I81" s="64" t="s">
        <v>155</v>
      </c>
      <c r="J81" s="135"/>
      <c r="K81" s="135"/>
      <c r="L81" s="47"/>
      <c r="M81" s="47" t="s">
        <v>74</v>
      </c>
      <c r="N81" s="100"/>
      <c r="P81" s="139" t="s">
        <v>15</v>
      </c>
      <c r="Q81" s="148">
        <v>2412</v>
      </c>
      <c r="R81" s="102"/>
      <c r="S81" s="47"/>
      <c r="T81" s="102"/>
      <c r="U81" s="52">
        <f>VLOOKUP(Table11[[#This Row],[Control]],'Support(Theoretical)'!$R:$AD,10,FALSE)</f>
        <v>0</v>
      </c>
      <c r="V81" s="53" t="str">
        <f>VLOOKUP(Table11[[#This Row],[Control]],'Support(Theoretical)'!$R:$AD,11,FALSE)</f>
        <v>NOT MET</v>
      </c>
      <c r="W81" s="53" t="str">
        <f>VLOOKUP(Table11[[#This Row],[Control]],'Support(Theoretical)'!$R:$AD,12,FALSE)</f>
        <v>NOT MET</v>
      </c>
      <c r="X81" s="54" t="str">
        <f>VLOOKUP(Table11[[#This Row],[Control]],'Support(Theoretical)'!$R:$AD,13,FALSE)</f>
        <v>NOT MET</v>
      </c>
    </row>
    <row r="82" spans="1:24" ht="60" hidden="1" x14ac:dyDescent="0.25">
      <c r="A82" s="34" t="s">
        <v>15</v>
      </c>
      <c r="B82" s="34">
        <v>0</v>
      </c>
      <c r="C82" s="34">
        <v>1</v>
      </c>
      <c r="D82" s="34">
        <v>1</v>
      </c>
      <c r="E82" s="34">
        <v>1</v>
      </c>
      <c r="F82" s="35">
        <v>2215</v>
      </c>
      <c r="G82" s="80">
        <v>2215.1</v>
      </c>
      <c r="H82" s="65"/>
      <c r="I82" s="65" t="s">
        <v>156</v>
      </c>
      <c r="J82" s="135"/>
      <c r="K82" s="135"/>
      <c r="L82" s="47"/>
      <c r="M82" s="47" t="s">
        <v>74</v>
      </c>
      <c r="N82" s="100"/>
      <c r="P82" s="139" t="s">
        <v>15</v>
      </c>
      <c r="Q82" s="148">
        <v>2413</v>
      </c>
      <c r="R82" s="102"/>
      <c r="S82" s="47"/>
      <c r="T82" s="102"/>
      <c r="U82" s="52">
        <f>VLOOKUP(Table11[[#This Row],[Control]],'Support(Theoretical)'!$R:$AD,10,FALSE)</f>
        <v>0</v>
      </c>
      <c r="V82" s="53" t="str">
        <f>VLOOKUP(Table11[[#This Row],[Control]],'Support(Theoretical)'!$R:$AD,11,FALSE)</f>
        <v>NOT MET</v>
      </c>
      <c r="W82" s="53" t="str">
        <f>VLOOKUP(Table11[[#This Row],[Control]],'Support(Theoretical)'!$R:$AD,12,FALSE)</f>
        <v>NOT MET</v>
      </c>
      <c r="X82" s="54" t="str">
        <f>VLOOKUP(Table11[[#This Row],[Control]],'Support(Theoretical)'!$R:$AD,13,FALSE)</f>
        <v>NOT MET</v>
      </c>
    </row>
    <row r="83" spans="1:24" ht="60" hidden="1" x14ac:dyDescent="0.25">
      <c r="A83" s="32" t="s">
        <v>15</v>
      </c>
      <c r="B83" s="32">
        <v>0</v>
      </c>
      <c r="C83" s="32">
        <v>0</v>
      </c>
      <c r="D83" s="32">
        <v>1</v>
      </c>
      <c r="E83" s="32">
        <v>1</v>
      </c>
      <c r="F83" s="33">
        <v>2216</v>
      </c>
      <c r="G83" s="79">
        <v>2216.1</v>
      </c>
      <c r="H83" s="64"/>
      <c r="I83" s="64" t="s">
        <v>157</v>
      </c>
      <c r="J83" s="135"/>
      <c r="K83" s="135"/>
      <c r="L83" s="47"/>
      <c r="M83" s="47" t="s">
        <v>74</v>
      </c>
      <c r="N83" s="100"/>
      <c r="P83" s="139" t="s">
        <v>15</v>
      </c>
      <c r="Q83" s="148">
        <v>2414</v>
      </c>
      <c r="R83" s="102"/>
      <c r="S83" s="47"/>
      <c r="T83" s="102"/>
      <c r="U83" s="52">
        <f>VLOOKUP(Table11[[#This Row],[Control]],'Support(Theoretical)'!$R:$AD,10,FALSE)</f>
        <v>0</v>
      </c>
      <c r="V83" s="53" t="str">
        <f>VLOOKUP(Table11[[#This Row],[Control]],'Support(Theoretical)'!$R:$AD,11,FALSE)</f>
        <v>NOT MET</v>
      </c>
      <c r="W83" s="53" t="str">
        <f>VLOOKUP(Table11[[#This Row],[Control]],'Support(Theoretical)'!$R:$AD,12,FALSE)</f>
        <v>NOT MET</v>
      </c>
      <c r="X83" s="54" t="str">
        <f>VLOOKUP(Table11[[#This Row],[Control]],'Support(Theoretical)'!$R:$AD,13,FALSE)</f>
        <v>NOT MET</v>
      </c>
    </row>
    <row r="84" spans="1:24" ht="60" hidden="1" x14ac:dyDescent="0.25">
      <c r="A84" s="32" t="s">
        <v>15</v>
      </c>
      <c r="B84" s="32">
        <v>0</v>
      </c>
      <c r="C84" s="32">
        <v>0</v>
      </c>
      <c r="D84" s="32">
        <v>1</v>
      </c>
      <c r="E84" s="32">
        <v>1</v>
      </c>
      <c r="F84" s="33">
        <v>2216</v>
      </c>
      <c r="G84" s="79">
        <v>2216.1999999999998</v>
      </c>
      <c r="H84" s="64"/>
      <c r="I84" s="64" t="s">
        <v>158</v>
      </c>
      <c r="J84" s="135"/>
      <c r="K84" s="135"/>
      <c r="L84" s="47"/>
      <c r="M84" s="47" t="s">
        <v>74</v>
      </c>
      <c r="N84" s="100"/>
      <c r="P84" s="139" t="s">
        <v>15</v>
      </c>
      <c r="Q84" s="148">
        <v>2415</v>
      </c>
      <c r="R84" s="102"/>
      <c r="S84" s="47"/>
      <c r="T84" s="102"/>
      <c r="U84" s="52">
        <f>VLOOKUP(Table11[[#This Row],[Control]],'Support(Theoretical)'!$R:$AD,10,FALSE)</f>
        <v>0</v>
      </c>
      <c r="V84" s="52">
        <f>VLOOKUP(Table11[[#This Row],[Control]],'Support(Theoretical)'!$R:$AD,11,FALSE)</f>
        <v>0</v>
      </c>
      <c r="W84" s="52">
        <f>VLOOKUP(Table11[[#This Row],[Control]],'Support(Theoretical)'!$R:$AD,12,FALSE)</f>
        <v>0</v>
      </c>
      <c r="X84" s="54" t="str">
        <f>VLOOKUP(Table11[[#This Row],[Control]],'Support(Theoretical)'!$R:$AD,13,FALSE)</f>
        <v>NOT MET</v>
      </c>
    </row>
    <row r="85" spans="1:24" ht="60" hidden="1" x14ac:dyDescent="0.25">
      <c r="A85" s="34" t="s">
        <v>15</v>
      </c>
      <c r="B85" s="34">
        <v>0</v>
      </c>
      <c r="C85" s="34">
        <v>1</v>
      </c>
      <c r="D85" s="34">
        <v>1</v>
      </c>
      <c r="E85" s="34">
        <v>1</v>
      </c>
      <c r="F85" s="35">
        <v>2217</v>
      </c>
      <c r="G85" s="80">
        <v>2217.1</v>
      </c>
      <c r="H85" s="65"/>
      <c r="I85" s="65" t="s">
        <v>159</v>
      </c>
      <c r="J85" s="135"/>
      <c r="K85" s="135"/>
      <c r="L85" s="47"/>
      <c r="M85" s="47" t="s">
        <v>74</v>
      </c>
      <c r="N85" s="100"/>
      <c r="P85" s="139" t="s">
        <v>15</v>
      </c>
      <c r="Q85" s="148">
        <v>2416</v>
      </c>
      <c r="R85" s="102"/>
      <c r="S85" s="47"/>
      <c r="T85" s="102"/>
      <c r="U85" s="52">
        <f>VLOOKUP(Table11[[#This Row],[Control]],'Support(Theoretical)'!$R:$AD,10,FALSE)</f>
        <v>0</v>
      </c>
      <c r="V85" s="52">
        <f>VLOOKUP(Table11[[#This Row],[Control]],'Support(Theoretical)'!$R:$AD,11,FALSE)</f>
        <v>0</v>
      </c>
      <c r="W85" s="53" t="str">
        <f>VLOOKUP(Table11[[#This Row],[Control]],'Support(Theoretical)'!$R:$AD,12,FALSE)</f>
        <v>NOT MET</v>
      </c>
      <c r="X85" s="54" t="str">
        <f>VLOOKUP(Table11[[#This Row],[Control]],'Support(Theoretical)'!$R:$AD,13,FALSE)</f>
        <v>NOT MET</v>
      </c>
    </row>
    <row r="86" spans="1:24" ht="60" hidden="1" x14ac:dyDescent="0.25">
      <c r="A86" s="34" t="s">
        <v>15</v>
      </c>
      <c r="B86" s="34">
        <v>0</v>
      </c>
      <c r="C86" s="34">
        <v>1</v>
      </c>
      <c r="D86" s="34">
        <v>1</v>
      </c>
      <c r="E86" s="34">
        <v>1</v>
      </c>
      <c r="F86" s="35">
        <v>2217</v>
      </c>
      <c r="G86" s="80">
        <v>2217.1999999999998</v>
      </c>
      <c r="H86" s="65"/>
      <c r="I86" s="65" t="s">
        <v>160</v>
      </c>
      <c r="J86" s="135"/>
      <c r="K86" s="135"/>
      <c r="L86" s="47"/>
      <c r="M86" s="47" t="s">
        <v>74</v>
      </c>
      <c r="N86" s="100"/>
      <c r="P86" s="139" t="s">
        <v>15</v>
      </c>
      <c r="Q86" s="148">
        <v>2417</v>
      </c>
      <c r="R86" s="102"/>
      <c r="S86" s="47"/>
      <c r="T86" s="102"/>
      <c r="U86" s="52">
        <f>VLOOKUP(Table11[[#This Row],[Control]],'Support(Theoretical)'!$R:$AD,10,FALSE)</f>
        <v>0</v>
      </c>
      <c r="V86" s="53" t="str">
        <f>VLOOKUP(Table11[[#This Row],[Control]],'Support(Theoretical)'!$R:$AD,11,FALSE)</f>
        <v>NOT MET</v>
      </c>
      <c r="W86" s="53" t="str">
        <f>VLOOKUP(Table11[[#This Row],[Control]],'Support(Theoretical)'!$R:$AD,12,FALSE)</f>
        <v>NOT MET</v>
      </c>
      <c r="X86" s="54" t="str">
        <f>VLOOKUP(Table11[[#This Row],[Control]],'Support(Theoretical)'!$R:$AD,13,FALSE)</f>
        <v>NOT MET</v>
      </c>
    </row>
    <row r="87" spans="1:24" ht="60" hidden="1" x14ac:dyDescent="0.25">
      <c r="A87" s="32" t="s">
        <v>15</v>
      </c>
      <c r="B87" s="32">
        <v>0</v>
      </c>
      <c r="C87" s="32">
        <v>1</v>
      </c>
      <c r="D87" s="32">
        <v>1</v>
      </c>
      <c r="E87" s="32">
        <v>1</v>
      </c>
      <c r="F87" s="33">
        <v>2218</v>
      </c>
      <c r="G87" s="79">
        <v>2218.1</v>
      </c>
      <c r="H87" s="64"/>
      <c r="I87" s="64" t="s">
        <v>161</v>
      </c>
      <c r="J87" s="135"/>
      <c r="K87" s="135"/>
      <c r="L87" s="47"/>
      <c r="M87" s="47" t="s">
        <v>74</v>
      </c>
      <c r="N87" s="100"/>
      <c r="P87" s="139" t="s">
        <v>15</v>
      </c>
      <c r="Q87" s="148">
        <v>2418</v>
      </c>
      <c r="R87" s="102"/>
      <c r="S87" s="47"/>
      <c r="T87" s="102"/>
      <c r="U87" s="52">
        <f>VLOOKUP(Table11[[#This Row],[Control]],'Support(Theoretical)'!$R:$AD,10,FALSE)</f>
        <v>0</v>
      </c>
      <c r="V87" s="53" t="str">
        <f>VLOOKUP(Table11[[#This Row],[Control]],'Support(Theoretical)'!$R:$AD,11,FALSE)</f>
        <v>NOT MET</v>
      </c>
      <c r="W87" s="53" t="str">
        <f>VLOOKUP(Table11[[#This Row],[Control]],'Support(Theoretical)'!$R:$AD,12,FALSE)</f>
        <v>NOT MET</v>
      </c>
      <c r="X87" s="54" t="str">
        <f>VLOOKUP(Table11[[#This Row],[Control]],'Support(Theoretical)'!$R:$AD,13,FALSE)</f>
        <v>NOT MET</v>
      </c>
    </row>
    <row r="88" spans="1:24" ht="150" hidden="1" x14ac:dyDescent="0.25">
      <c r="A88" s="34" t="s">
        <v>15</v>
      </c>
      <c r="B88" s="34">
        <v>0</v>
      </c>
      <c r="C88" s="34">
        <v>1</v>
      </c>
      <c r="D88" s="34">
        <v>0</v>
      </c>
      <c r="E88" s="34">
        <v>0</v>
      </c>
      <c r="F88" s="35">
        <v>2300</v>
      </c>
      <c r="G88" s="80">
        <v>2300.1</v>
      </c>
      <c r="H88" s="65"/>
      <c r="I88" s="65" t="s">
        <v>162</v>
      </c>
      <c r="J88" s="135"/>
      <c r="K88" s="135"/>
      <c r="L88" s="47"/>
      <c r="M88" s="47" t="s">
        <v>74</v>
      </c>
      <c r="N88" s="100"/>
      <c r="P88" s="139" t="s">
        <v>15</v>
      </c>
      <c r="Q88" s="148">
        <v>2419</v>
      </c>
      <c r="R88" s="102"/>
      <c r="S88" s="47"/>
      <c r="T88" s="102"/>
      <c r="U88" s="52">
        <f>VLOOKUP(Table11[[#This Row],[Control]],'Support(Theoretical)'!$R:$AD,10,FALSE)</f>
        <v>0</v>
      </c>
      <c r="V88" s="53" t="str">
        <f>VLOOKUP(Table11[[#This Row],[Control]],'Support(Theoretical)'!$R:$AD,11,FALSE)</f>
        <v>NOT MET</v>
      </c>
      <c r="W88" s="53" t="str">
        <f>VLOOKUP(Table11[[#This Row],[Control]],'Support(Theoretical)'!$R:$AD,12,FALSE)</f>
        <v>NOT MET</v>
      </c>
      <c r="X88" s="54" t="str">
        <f>VLOOKUP(Table11[[#This Row],[Control]],'Support(Theoretical)'!$R:$AD,13,FALSE)</f>
        <v>NOT MET</v>
      </c>
    </row>
    <row r="89" spans="1:24" ht="75" hidden="1" x14ac:dyDescent="0.25">
      <c r="A89" s="34" t="s">
        <v>15</v>
      </c>
      <c r="B89" s="34">
        <v>0</v>
      </c>
      <c r="C89" s="34">
        <v>1</v>
      </c>
      <c r="D89" s="34">
        <v>0</v>
      </c>
      <c r="E89" s="34">
        <v>0</v>
      </c>
      <c r="F89" s="35">
        <v>2300</v>
      </c>
      <c r="G89" s="80">
        <v>2300.1999999999998</v>
      </c>
      <c r="H89" s="65"/>
      <c r="I89" s="65" t="s">
        <v>163</v>
      </c>
      <c r="J89" s="135"/>
      <c r="K89" s="135"/>
      <c r="L89" s="47"/>
      <c r="M89" s="47" t="s">
        <v>74</v>
      </c>
      <c r="N89" s="100"/>
      <c r="P89" s="139" t="s">
        <v>15</v>
      </c>
      <c r="Q89" s="148">
        <v>2420</v>
      </c>
      <c r="R89" s="102"/>
      <c r="S89" s="47"/>
      <c r="T89" s="102"/>
      <c r="U89" s="52">
        <f>VLOOKUP(Table11[[#This Row],[Control]],'Support(Theoretical)'!$R:$AD,10,FALSE)</f>
        <v>0</v>
      </c>
      <c r="V89" s="53" t="str">
        <f>VLOOKUP(Table11[[#This Row],[Control]],'Support(Theoretical)'!$R:$AD,11,FALSE)</f>
        <v>NOT MET</v>
      </c>
      <c r="W89" s="53" t="str">
        <f>VLOOKUP(Table11[[#This Row],[Control]],'Support(Theoretical)'!$R:$AD,12,FALSE)</f>
        <v>NOT MET</v>
      </c>
      <c r="X89" s="54" t="str">
        <f>VLOOKUP(Table11[[#This Row],[Control]],'Support(Theoretical)'!$R:$AD,13,FALSE)</f>
        <v>NOT MET</v>
      </c>
    </row>
    <row r="90" spans="1:24" ht="90" hidden="1" x14ac:dyDescent="0.25">
      <c r="A90" s="34" t="s">
        <v>15</v>
      </c>
      <c r="B90" s="34">
        <v>0</v>
      </c>
      <c r="C90" s="34">
        <v>1</v>
      </c>
      <c r="D90" s="34">
        <v>0</v>
      </c>
      <c r="E90" s="34">
        <v>0</v>
      </c>
      <c r="F90" s="35">
        <v>2300</v>
      </c>
      <c r="G90" s="80">
        <v>2300.3000000000002</v>
      </c>
      <c r="H90" s="65"/>
      <c r="I90" s="65" t="s">
        <v>164</v>
      </c>
      <c r="J90" s="135"/>
      <c r="K90" s="135"/>
      <c r="L90" s="47"/>
      <c r="M90" s="47" t="s">
        <v>74</v>
      </c>
      <c r="N90" s="100"/>
      <c r="P90" s="139" t="s">
        <v>15</v>
      </c>
      <c r="Q90" s="148">
        <v>2421</v>
      </c>
      <c r="R90" s="102"/>
      <c r="S90" s="47"/>
      <c r="T90" s="102"/>
      <c r="U90" s="52">
        <f>VLOOKUP(Table11[[#This Row],[Control]],'Support(Theoretical)'!$R:$AD,10,FALSE)</f>
        <v>0</v>
      </c>
      <c r="V90" s="53" t="str">
        <f>VLOOKUP(Table11[[#This Row],[Control]],'Support(Theoretical)'!$R:$AD,11,FALSE)</f>
        <v>NOT MET</v>
      </c>
      <c r="W90" s="53" t="str">
        <f>VLOOKUP(Table11[[#This Row],[Control]],'Support(Theoretical)'!$R:$AD,12,FALSE)</f>
        <v>NOT MET</v>
      </c>
      <c r="X90" s="54" t="str">
        <f>VLOOKUP(Table11[[#This Row],[Control]],'Support(Theoretical)'!$R:$AD,13,FALSE)</f>
        <v>NOT MET</v>
      </c>
    </row>
    <row r="91" spans="1:24" ht="60" hidden="1" x14ac:dyDescent="0.25">
      <c r="A91" s="32" t="s">
        <v>15</v>
      </c>
      <c r="B91" s="32">
        <v>0</v>
      </c>
      <c r="C91" s="32">
        <v>0</v>
      </c>
      <c r="D91" s="32">
        <v>1</v>
      </c>
      <c r="E91" s="32">
        <v>1</v>
      </c>
      <c r="F91" s="33">
        <v>2301</v>
      </c>
      <c r="G91" s="79">
        <v>2301.1</v>
      </c>
      <c r="H91" s="64"/>
      <c r="I91" s="64" t="s">
        <v>165</v>
      </c>
      <c r="J91" s="135"/>
      <c r="K91" s="135"/>
      <c r="L91" s="47"/>
      <c r="M91" s="47" t="s">
        <v>74</v>
      </c>
      <c r="N91" s="100"/>
      <c r="P91" s="139" t="s">
        <v>15</v>
      </c>
      <c r="Q91" s="148">
        <v>2422</v>
      </c>
      <c r="R91" s="102"/>
      <c r="S91" s="47"/>
      <c r="T91" s="102"/>
      <c r="U91" s="52">
        <f>VLOOKUP(Table11[[#This Row],[Control]],'Support(Theoretical)'!$R:$AD,10,FALSE)</f>
        <v>0</v>
      </c>
      <c r="V91" s="53" t="str">
        <f>VLOOKUP(Table11[[#This Row],[Control]],'Support(Theoretical)'!$R:$AD,11,FALSE)</f>
        <v>NOT MET</v>
      </c>
      <c r="W91" s="53" t="str">
        <f>VLOOKUP(Table11[[#This Row],[Control]],'Support(Theoretical)'!$R:$AD,12,FALSE)</f>
        <v>NOT MET</v>
      </c>
      <c r="X91" s="54" t="str">
        <f>VLOOKUP(Table11[[#This Row],[Control]],'Support(Theoretical)'!$R:$AD,13,FALSE)</f>
        <v>NOT MET</v>
      </c>
    </row>
    <row r="92" spans="1:24" ht="120" hidden="1" x14ac:dyDescent="0.25">
      <c r="A92" s="32" t="s">
        <v>15</v>
      </c>
      <c r="B92" s="32">
        <v>0</v>
      </c>
      <c r="C92" s="32">
        <v>0</v>
      </c>
      <c r="D92" s="32">
        <v>1</v>
      </c>
      <c r="E92" s="32">
        <v>1</v>
      </c>
      <c r="F92" s="33">
        <v>2301</v>
      </c>
      <c r="G92" s="79">
        <v>2301.1999999999998</v>
      </c>
      <c r="H92" s="64"/>
      <c r="I92" s="64" t="s">
        <v>166</v>
      </c>
      <c r="J92" s="135"/>
      <c r="K92" s="135"/>
      <c r="L92" s="47"/>
      <c r="M92" s="47" t="s">
        <v>74</v>
      </c>
      <c r="N92" s="100"/>
      <c r="P92" s="139" t="s">
        <v>15</v>
      </c>
      <c r="Q92" s="148">
        <v>2423</v>
      </c>
      <c r="R92" s="102"/>
      <c r="S92" s="47"/>
      <c r="T92" s="102"/>
      <c r="U92" s="52">
        <f>VLOOKUP(Table11[[#This Row],[Control]],'Support(Theoretical)'!$R:$AD,10,FALSE)</f>
        <v>0</v>
      </c>
      <c r="V92" s="53" t="str">
        <f>VLOOKUP(Table11[[#This Row],[Control]],'Support(Theoretical)'!$R:$AD,11,FALSE)</f>
        <v>NOT MET</v>
      </c>
      <c r="W92" s="53" t="str">
        <f>VLOOKUP(Table11[[#This Row],[Control]],'Support(Theoretical)'!$R:$AD,12,FALSE)</f>
        <v>NOT MET</v>
      </c>
      <c r="X92" s="54" t="str">
        <f>VLOOKUP(Table11[[#This Row],[Control]],'Support(Theoretical)'!$R:$AD,13,FALSE)</f>
        <v>NOT MET</v>
      </c>
    </row>
    <row r="93" spans="1:24" ht="45" hidden="1" x14ac:dyDescent="0.25">
      <c r="A93" s="32" t="s">
        <v>15</v>
      </c>
      <c r="B93" s="32">
        <v>0</v>
      </c>
      <c r="C93" s="32">
        <v>0</v>
      </c>
      <c r="D93" s="32">
        <v>1</v>
      </c>
      <c r="E93" s="32">
        <v>1</v>
      </c>
      <c r="F93" s="33">
        <v>2301</v>
      </c>
      <c r="G93" s="79">
        <v>2301.3000000000002</v>
      </c>
      <c r="H93" s="64"/>
      <c r="I93" s="64" t="s">
        <v>167</v>
      </c>
      <c r="J93" s="135"/>
      <c r="K93" s="135"/>
      <c r="L93" s="47"/>
      <c r="M93" s="47" t="s">
        <v>74</v>
      </c>
      <c r="N93" s="100"/>
      <c r="P93" s="139" t="s">
        <v>15</v>
      </c>
      <c r="Q93" s="148">
        <v>2424</v>
      </c>
      <c r="R93" s="102"/>
      <c r="S93" s="47"/>
      <c r="T93" s="102"/>
      <c r="U93" s="52">
        <f>VLOOKUP(Table11[[#This Row],[Control]],'Support(Theoretical)'!$R:$AD,10,FALSE)</f>
        <v>0</v>
      </c>
      <c r="V93" s="52">
        <f>VLOOKUP(Table11[[#This Row],[Control]],'Support(Theoretical)'!$R:$AD,11,FALSE)</f>
        <v>0</v>
      </c>
      <c r="W93" s="53" t="str">
        <f>VLOOKUP(Table11[[#This Row],[Control]],'Support(Theoretical)'!$R:$AD,12,FALSE)</f>
        <v>NOT MET</v>
      </c>
      <c r="X93" s="54" t="str">
        <f>VLOOKUP(Table11[[#This Row],[Control]],'Support(Theoretical)'!$R:$AD,13,FALSE)</f>
        <v>NOT MET</v>
      </c>
    </row>
    <row r="94" spans="1:24" ht="60" hidden="1" x14ac:dyDescent="0.25">
      <c r="A94" s="32" t="s">
        <v>15</v>
      </c>
      <c r="B94" s="32">
        <v>0</v>
      </c>
      <c r="C94" s="32">
        <v>0</v>
      </c>
      <c r="D94" s="32">
        <v>1</v>
      </c>
      <c r="E94" s="32">
        <v>1</v>
      </c>
      <c r="F94" s="33">
        <v>2301</v>
      </c>
      <c r="G94" s="79">
        <v>2301.4</v>
      </c>
      <c r="H94" s="64"/>
      <c r="I94" s="64" t="s">
        <v>168</v>
      </c>
      <c r="J94" s="135"/>
      <c r="K94" s="135"/>
      <c r="L94" s="47"/>
      <c r="M94" s="47" t="s">
        <v>74</v>
      </c>
      <c r="N94" s="100"/>
      <c r="P94" s="139" t="s">
        <v>15</v>
      </c>
      <c r="Q94" s="148">
        <v>2425</v>
      </c>
      <c r="R94" s="102"/>
      <c r="S94" s="47"/>
      <c r="T94" s="102"/>
      <c r="U94" s="52">
        <f>VLOOKUP(Table11[[#This Row],[Control]],'Support(Theoretical)'!$R:$AD,10,FALSE)</f>
        <v>0</v>
      </c>
      <c r="V94" s="52">
        <f>VLOOKUP(Table11[[#This Row],[Control]],'Support(Theoretical)'!$R:$AD,11,FALSE)</f>
        <v>0</v>
      </c>
      <c r="W94" s="52">
        <f>VLOOKUP(Table11[[#This Row],[Control]],'Support(Theoretical)'!$R:$AD,12,FALSE)</f>
        <v>0</v>
      </c>
      <c r="X94" s="54" t="str">
        <f>VLOOKUP(Table11[[#This Row],[Control]],'Support(Theoretical)'!$R:$AD,13,FALSE)</f>
        <v>NOT MET</v>
      </c>
    </row>
    <row r="95" spans="1:24" ht="60" hidden="1" x14ac:dyDescent="0.25">
      <c r="A95" s="34" t="s">
        <v>15</v>
      </c>
      <c r="B95" s="34">
        <v>0</v>
      </c>
      <c r="C95" s="34">
        <v>0</v>
      </c>
      <c r="D95" s="34">
        <v>1</v>
      </c>
      <c r="E95" s="34">
        <v>1</v>
      </c>
      <c r="F95" s="35">
        <v>2302</v>
      </c>
      <c r="G95" s="80">
        <v>2302.1</v>
      </c>
      <c r="H95" s="65"/>
      <c r="I95" s="65" t="s">
        <v>169</v>
      </c>
      <c r="J95" s="135"/>
      <c r="K95" s="135"/>
      <c r="L95" s="47"/>
      <c r="M95" s="47" t="s">
        <v>74</v>
      </c>
      <c r="N95" s="100"/>
      <c r="P95" s="139" t="s">
        <v>15</v>
      </c>
      <c r="Q95" s="148">
        <v>2426</v>
      </c>
      <c r="R95" s="102"/>
      <c r="S95" s="47"/>
      <c r="T95" s="102"/>
      <c r="U95" s="52">
        <f>VLOOKUP(Table11[[#This Row],[Control]],'Support(Theoretical)'!$R:$AD,10,FALSE)</f>
        <v>0</v>
      </c>
      <c r="V95" s="53" t="str">
        <f>VLOOKUP(Table11[[#This Row],[Control]],'Support(Theoretical)'!$R:$AD,11,FALSE)</f>
        <v>NOT MET</v>
      </c>
      <c r="W95" s="53" t="str">
        <f>VLOOKUP(Table11[[#This Row],[Control]],'Support(Theoretical)'!$R:$AD,12,FALSE)</f>
        <v>NOT MET</v>
      </c>
      <c r="X95" s="54" t="str">
        <f>VLOOKUP(Table11[[#This Row],[Control]],'Support(Theoretical)'!$R:$AD,13,FALSE)</f>
        <v>NOT MET</v>
      </c>
    </row>
    <row r="96" spans="1:24" ht="120" hidden="1" x14ac:dyDescent="0.25">
      <c r="A96" s="34" t="s">
        <v>15</v>
      </c>
      <c r="B96" s="34">
        <v>0</v>
      </c>
      <c r="C96" s="34">
        <v>0</v>
      </c>
      <c r="D96" s="34">
        <v>1</v>
      </c>
      <c r="E96" s="34">
        <v>1</v>
      </c>
      <c r="F96" s="35">
        <v>2302</v>
      </c>
      <c r="G96" s="80">
        <v>2302.1999999999998</v>
      </c>
      <c r="H96" s="65"/>
      <c r="I96" s="65" t="s">
        <v>170</v>
      </c>
      <c r="J96" s="135"/>
      <c r="K96" s="135"/>
      <c r="L96" s="47"/>
      <c r="M96" s="47" t="s">
        <v>74</v>
      </c>
      <c r="N96" s="100"/>
      <c r="P96" s="139" t="s">
        <v>15</v>
      </c>
      <c r="Q96" s="148">
        <v>2427</v>
      </c>
      <c r="R96" s="102"/>
      <c r="S96" s="47"/>
      <c r="T96" s="102"/>
      <c r="U96" s="52">
        <f>VLOOKUP(Table11[[#This Row],[Control]],'Support(Theoretical)'!$R:$AD,10,FALSE)</f>
        <v>0</v>
      </c>
      <c r="V96" s="53" t="str">
        <f>VLOOKUP(Table11[[#This Row],[Control]],'Support(Theoretical)'!$R:$AD,11,FALSE)</f>
        <v>NOT MET</v>
      </c>
      <c r="W96" s="53" t="str">
        <f>VLOOKUP(Table11[[#This Row],[Control]],'Support(Theoretical)'!$R:$AD,12,FALSE)</f>
        <v>NOT MET</v>
      </c>
      <c r="X96" s="54" t="str">
        <f>VLOOKUP(Table11[[#This Row],[Control]],'Support(Theoretical)'!$R:$AD,13,FALSE)</f>
        <v>NOT MET</v>
      </c>
    </row>
    <row r="97" spans="1:24" ht="105" hidden="1" x14ac:dyDescent="0.25">
      <c r="A97" s="34" t="s">
        <v>15</v>
      </c>
      <c r="B97" s="34">
        <v>0</v>
      </c>
      <c r="C97" s="34">
        <v>0</v>
      </c>
      <c r="D97" s="34">
        <v>1</v>
      </c>
      <c r="E97" s="34">
        <v>1</v>
      </c>
      <c r="F97" s="35">
        <v>2302</v>
      </c>
      <c r="G97" s="80">
        <v>2302.3000000000002</v>
      </c>
      <c r="H97" s="65"/>
      <c r="I97" s="65" t="s">
        <v>171</v>
      </c>
      <c r="J97" s="135"/>
      <c r="K97" s="135"/>
      <c r="L97" s="47"/>
      <c r="M97" s="47" t="s">
        <v>74</v>
      </c>
      <c r="N97" s="100"/>
      <c r="P97" s="139" t="s">
        <v>15</v>
      </c>
      <c r="Q97" s="148">
        <v>2428</v>
      </c>
      <c r="R97" s="102"/>
      <c r="S97" s="47"/>
      <c r="T97" s="102"/>
      <c r="U97" s="52">
        <f>VLOOKUP(Table11[[#This Row],[Control]],'Support(Theoretical)'!$R:$AD,10,FALSE)</f>
        <v>0</v>
      </c>
      <c r="V97" s="53" t="str">
        <f>VLOOKUP(Table11[[#This Row],[Control]],'Support(Theoretical)'!$R:$AD,11,FALSE)</f>
        <v>NOT MET</v>
      </c>
      <c r="W97" s="53" t="str">
        <f>VLOOKUP(Table11[[#This Row],[Control]],'Support(Theoretical)'!$R:$AD,12,FALSE)</f>
        <v>NOT MET</v>
      </c>
      <c r="X97" s="54" t="str">
        <f>VLOOKUP(Table11[[#This Row],[Control]],'Support(Theoretical)'!$R:$AD,13,FALSE)</f>
        <v>NOT MET</v>
      </c>
    </row>
    <row r="98" spans="1:24" ht="60" hidden="1" x14ac:dyDescent="0.25">
      <c r="A98" s="34" t="s">
        <v>15</v>
      </c>
      <c r="B98" s="34">
        <v>0</v>
      </c>
      <c r="C98" s="34">
        <v>0</v>
      </c>
      <c r="D98" s="34">
        <v>1</v>
      </c>
      <c r="E98" s="34">
        <v>1</v>
      </c>
      <c r="F98" s="35">
        <v>2302</v>
      </c>
      <c r="G98" s="80">
        <v>2302.4</v>
      </c>
      <c r="H98" s="65"/>
      <c r="I98" s="65" t="s">
        <v>172</v>
      </c>
      <c r="J98" s="135"/>
      <c r="K98" s="135"/>
      <c r="L98" s="47"/>
      <c r="M98" s="47" t="s">
        <v>74</v>
      </c>
      <c r="N98" s="100"/>
      <c r="P98" s="139" t="s">
        <v>15</v>
      </c>
      <c r="Q98" s="148">
        <v>2429</v>
      </c>
      <c r="R98" s="102"/>
      <c r="S98" s="47"/>
      <c r="T98" s="102"/>
      <c r="U98" s="52">
        <f>VLOOKUP(Table11[[#This Row],[Control]],'Support(Theoretical)'!$R:$AD,10,FALSE)</f>
        <v>0</v>
      </c>
      <c r="V98" s="53" t="str">
        <f>VLOOKUP(Table11[[#This Row],[Control]],'Support(Theoretical)'!$R:$AD,11,FALSE)</f>
        <v>NOT MET</v>
      </c>
      <c r="W98" s="53" t="str">
        <f>VLOOKUP(Table11[[#This Row],[Control]],'Support(Theoretical)'!$R:$AD,12,FALSE)</f>
        <v>NOT MET</v>
      </c>
      <c r="X98" s="54" t="str">
        <f>VLOOKUP(Table11[[#This Row],[Control]],'Support(Theoretical)'!$R:$AD,13,FALSE)</f>
        <v>NOT MET</v>
      </c>
    </row>
    <row r="99" spans="1:24" ht="105" hidden="1" x14ac:dyDescent="0.25">
      <c r="A99" s="32" t="s">
        <v>15</v>
      </c>
      <c r="B99" s="32">
        <v>0</v>
      </c>
      <c r="C99" s="32">
        <v>1</v>
      </c>
      <c r="D99" s="32">
        <v>1</v>
      </c>
      <c r="E99" s="32">
        <v>1</v>
      </c>
      <c r="F99" s="33">
        <v>2303</v>
      </c>
      <c r="G99" s="79">
        <v>2303.1</v>
      </c>
      <c r="H99" s="64"/>
      <c r="I99" s="64" t="s">
        <v>173</v>
      </c>
      <c r="J99" s="135"/>
      <c r="K99" s="135"/>
      <c r="L99" s="47"/>
      <c r="M99" s="47" t="s">
        <v>74</v>
      </c>
      <c r="N99" s="100"/>
      <c r="P99" s="139" t="s">
        <v>15</v>
      </c>
      <c r="Q99" s="148">
        <v>2430</v>
      </c>
      <c r="R99" s="102"/>
      <c r="S99" s="47"/>
      <c r="T99" s="102"/>
      <c r="U99" s="52">
        <f>VLOOKUP(Table11[[#This Row],[Control]],'Support(Theoretical)'!$R:$AD,10,FALSE)</f>
        <v>0</v>
      </c>
      <c r="V99" s="52">
        <f>VLOOKUP(Table11[[#This Row],[Control]],'Support(Theoretical)'!$R:$AD,11,FALSE)</f>
        <v>0</v>
      </c>
      <c r="W99" s="53" t="str">
        <f>VLOOKUP(Table11[[#This Row],[Control]],'Support(Theoretical)'!$R:$AD,12,FALSE)</f>
        <v>NOT MET</v>
      </c>
      <c r="X99" s="54" t="str">
        <f>VLOOKUP(Table11[[#This Row],[Control]],'Support(Theoretical)'!$R:$AD,13,FALSE)</f>
        <v>NOT MET</v>
      </c>
    </row>
    <row r="100" spans="1:24" ht="75" hidden="1" x14ac:dyDescent="0.25">
      <c r="A100" s="34" t="s">
        <v>15</v>
      </c>
      <c r="B100" s="34">
        <v>0</v>
      </c>
      <c r="C100" s="34">
        <v>1</v>
      </c>
      <c r="D100" s="34">
        <v>1</v>
      </c>
      <c r="E100" s="34">
        <v>1</v>
      </c>
      <c r="F100" s="35">
        <v>2304</v>
      </c>
      <c r="G100" s="80">
        <v>2304.1</v>
      </c>
      <c r="H100" s="65"/>
      <c r="I100" s="65" t="s">
        <v>174</v>
      </c>
      <c r="J100" s="135"/>
      <c r="K100" s="135"/>
      <c r="L100" s="47"/>
      <c r="M100" s="47" t="s">
        <v>74</v>
      </c>
      <c r="N100" s="100"/>
      <c r="P100" s="139" t="s">
        <v>15</v>
      </c>
      <c r="Q100" s="148">
        <v>2500</v>
      </c>
      <c r="R100" s="102"/>
      <c r="S100" s="47"/>
      <c r="T100" s="102"/>
      <c r="U100" s="53" t="str">
        <f>VLOOKUP(Table11[[#This Row],[Control]],'Support(Theoretical)'!$R:$AD,10,FALSE)</f>
        <v>NOT MET</v>
      </c>
      <c r="V100" s="53" t="str">
        <f>VLOOKUP(Table11[[#This Row],[Control]],'Support(Theoretical)'!$R:$AD,11,FALSE)</f>
        <v>NOT MET</v>
      </c>
      <c r="W100" s="53" t="str">
        <f>VLOOKUP(Table11[[#This Row],[Control]],'Support(Theoretical)'!$R:$AD,12,FALSE)</f>
        <v>NOT MET</v>
      </c>
      <c r="X100" s="54" t="str">
        <f>VLOOKUP(Table11[[#This Row],[Control]],'Support(Theoretical)'!$R:$AD,13,FALSE)</f>
        <v>NOT MET</v>
      </c>
    </row>
    <row r="101" spans="1:24" ht="60" hidden="1" x14ac:dyDescent="0.25">
      <c r="A101" s="34" t="s">
        <v>15</v>
      </c>
      <c r="B101" s="34">
        <v>0</v>
      </c>
      <c r="C101" s="34">
        <v>1</v>
      </c>
      <c r="D101" s="34">
        <v>1</v>
      </c>
      <c r="E101" s="34">
        <v>1</v>
      </c>
      <c r="F101" s="35">
        <v>2304</v>
      </c>
      <c r="G101" s="80">
        <v>2304.1999999999998</v>
      </c>
      <c r="H101" s="65"/>
      <c r="I101" s="65" t="s">
        <v>175</v>
      </c>
      <c r="J101" s="135"/>
      <c r="K101" s="135"/>
      <c r="L101" s="47"/>
      <c r="M101" s="47" t="s">
        <v>74</v>
      </c>
      <c r="N101" s="100"/>
      <c r="P101" s="139" t="s">
        <v>15</v>
      </c>
      <c r="Q101" s="148">
        <v>2501</v>
      </c>
      <c r="R101" s="102"/>
      <c r="S101" s="47"/>
      <c r="T101" s="102"/>
      <c r="U101" s="52">
        <f>VLOOKUP(Table11[[#This Row],[Control]],'Support(Theoretical)'!$R:$AD,10,FALSE)</f>
        <v>0</v>
      </c>
      <c r="V101" s="53" t="str">
        <f>VLOOKUP(Table11[[#This Row],[Control]],'Support(Theoretical)'!$R:$AD,11,FALSE)</f>
        <v>NOT MET</v>
      </c>
      <c r="W101" s="53" t="str">
        <f>VLOOKUP(Table11[[#This Row],[Control]],'Support(Theoretical)'!$R:$AD,12,FALSE)</f>
        <v>NOT MET</v>
      </c>
      <c r="X101" s="54" t="str">
        <f>VLOOKUP(Table11[[#This Row],[Control]],'Support(Theoretical)'!$R:$AD,13,FALSE)</f>
        <v>NOT MET</v>
      </c>
    </row>
    <row r="102" spans="1:24" ht="75" hidden="1" x14ac:dyDescent="0.25">
      <c r="A102" s="34" t="s">
        <v>15</v>
      </c>
      <c r="B102" s="34">
        <v>0</v>
      </c>
      <c r="C102" s="34">
        <v>1</v>
      </c>
      <c r="D102" s="34">
        <v>1</v>
      </c>
      <c r="E102" s="34">
        <v>1</v>
      </c>
      <c r="F102" s="35">
        <v>2304</v>
      </c>
      <c r="G102" s="80">
        <v>2304.3000000000002</v>
      </c>
      <c r="H102" s="65"/>
      <c r="I102" s="65" t="s">
        <v>176</v>
      </c>
      <c r="J102" s="135"/>
      <c r="K102" s="135"/>
      <c r="L102" s="47"/>
      <c r="M102" s="47" t="s">
        <v>74</v>
      </c>
      <c r="N102" s="100"/>
      <c r="P102" s="139" t="s">
        <v>15</v>
      </c>
      <c r="Q102" s="148">
        <v>2502</v>
      </c>
      <c r="R102" s="102"/>
      <c r="S102" s="47"/>
      <c r="T102" s="102"/>
      <c r="U102" s="52">
        <f>VLOOKUP(Table11[[#This Row],[Control]],'Support(Theoretical)'!$R:$AD,10,FALSE)</f>
        <v>0</v>
      </c>
      <c r="V102" s="53" t="str">
        <f>VLOOKUP(Table11[[#This Row],[Control]],'Support(Theoretical)'!$R:$AD,11,FALSE)</f>
        <v>NOT MET</v>
      </c>
      <c r="W102" s="52">
        <f>VLOOKUP(Table11[[#This Row],[Control]],'Support(Theoretical)'!$R:$AD,12,FALSE)</f>
        <v>0</v>
      </c>
      <c r="X102" s="55">
        <f>VLOOKUP(Table11[[#This Row],[Control]],'Support(Theoretical)'!$R:$AD,13,FALSE)</f>
        <v>0</v>
      </c>
    </row>
    <row r="103" spans="1:24" ht="60" hidden="1" x14ac:dyDescent="0.25">
      <c r="A103" s="32" t="s">
        <v>15</v>
      </c>
      <c r="B103" s="32">
        <v>0</v>
      </c>
      <c r="C103" s="32">
        <v>1</v>
      </c>
      <c r="D103" s="32">
        <v>1</v>
      </c>
      <c r="E103" s="32">
        <v>1</v>
      </c>
      <c r="F103" s="33">
        <v>2305</v>
      </c>
      <c r="G103" s="79">
        <v>2305.1</v>
      </c>
      <c r="H103" s="64"/>
      <c r="I103" s="64" t="s">
        <v>177</v>
      </c>
      <c r="J103" s="135"/>
      <c r="K103" s="135"/>
      <c r="L103" s="47"/>
      <c r="M103" s="47" t="s">
        <v>74</v>
      </c>
      <c r="N103" s="100"/>
      <c r="P103" s="139" t="s">
        <v>15</v>
      </c>
      <c r="Q103" s="148">
        <v>2503</v>
      </c>
      <c r="R103" s="102"/>
      <c r="S103" s="47"/>
      <c r="T103" s="102"/>
      <c r="U103" s="52">
        <f>VLOOKUP(Table11[[#This Row],[Control]],'Support(Theoretical)'!$R:$AD,10,FALSE)</f>
        <v>0</v>
      </c>
      <c r="V103" s="52">
        <f>VLOOKUP(Table11[[#This Row],[Control]],'Support(Theoretical)'!$R:$AD,11,FALSE)</f>
        <v>0</v>
      </c>
      <c r="W103" s="53" t="str">
        <f>VLOOKUP(Table11[[#This Row],[Control]],'Support(Theoretical)'!$R:$AD,12,FALSE)</f>
        <v>NOT MET</v>
      </c>
      <c r="X103" s="54" t="str">
        <f>VLOOKUP(Table11[[#This Row],[Control]],'Support(Theoretical)'!$R:$AD,13,FALSE)</f>
        <v>NOT MET</v>
      </c>
    </row>
    <row r="104" spans="1:24" ht="60" hidden="1" x14ac:dyDescent="0.25">
      <c r="A104" s="32" t="s">
        <v>15</v>
      </c>
      <c r="B104" s="32">
        <v>0</v>
      </c>
      <c r="C104" s="32">
        <v>1</v>
      </c>
      <c r="D104" s="32">
        <v>1</v>
      </c>
      <c r="E104" s="32">
        <v>1</v>
      </c>
      <c r="F104" s="33">
        <v>2305</v>
      </c>
      <c r="G104" s="79">
        <v>2305.1999999999998</v>
      </c>
      <c r="H104" s="64"/>
      <c r="I104" s="64" t="s">
        <v>178</v>
      </c>
      <c r="J104" s="135"/>
      <c r="K104" s="135"/>
      <c r="L104" s="47"/>
      <c r="M104" s="47" t="s">
        <v>74</v>
      </c>
      <c r="N104" s="100"/>
      <c r="P104" s="139" t="s">
        <v>15</v>
      </c>
      <c r="Q104" s="148">
        <v>2504</v>
      </c>
      <c r="R104" s="102"/>
      <c r="S104" s="47"/>
      <c r="T104" s="102"/>
      <c r="U104" s="52">
        <f>VLOOKUP(Table11[[#This Row],[Control]],'Support(Theoretical)'!$R:$AD,10,FALSE)</f>
        <v>0</v>
      </c>
      <c r="V104" s="53" t="str">
        <f>VLOOKUP(Table11[[#This Row],[Control]],'Support(Theoretical)'!$R:$AD,11,FALSE)</f>
        <v>NOT MET</v>
      </c>
      <c r="W104" s="52">
        <f>VLOOKUP(Table11[[#This Row],[Control]],'Support(Theoretical)'!$R:$AD,12,FALSE)</f>
        <v>0</v>
      </c>
      <c r="X104" s="55">
        <f>VLOOKUP(Table11[[#This Row],[Control]],'Support(Theoretical)'!$R:$AD,13,FALSE)</f>
        <v>0</v>
      </c>
    </row>
    <row r="105" spans="1:24" ht="75" hidden="1" x14ac:dyDescent="0.25">
      <c r="A105" s="32" t="s">
        <v>15</v>
      </c>
      <c r="B105" s="32">
        <v>0</v>
      </c>
      <c r="C105" s="32">
        <v>1</v>
      </c>
      <c r="D105" s="32">
        <v>1</v>
      </c>
      <c r="E105" s="32">
        <v>1</v>
      </c>
      <c r="F105" s="33">
        <v>2305</v>
      </c>
      <c r="G105" s="79">
        <v>2305.3000000000002</v>
      </c>
      <c r="H105" s="64"/>
      <c r="I105" s="64" t="s">
        <v>179</v>
      </c>
      <c r="J105" s="135"/>
      <c r="K105" s="135"/>
      <c r="L105" s="47"/>
      <c r="M105" s="47" t="s">
        <v>74</v>
      </c>
      <c r="N105" s="100"/>
      <c r="P105" s="139" t="s">
        <v>15</v>
      </c>
      <c r="Q105" s="148">
        <v>2505</v>
      </c>
      <c r="R105" s="102"/>
      <c r="S105" s="47"/>
      <c r="T105" s="102"/>
      <c r="U105" s="52">
        <f>VLOOKUP(Table11[[#This Row],[Control]],'Support(Theoretical)'!$R:$AD,10,FALSE)</f>
        <v>0</v>
      </c>
      <c r="V105" s="52">
        <f>VLOOKUP(Table11[[#This Row],[Control]],'Support(Theoretical)'!$R:$AD,11,FALSE)</f>
        <v>0</v>
      </c>
      <c r="W105" s="53" t="str">
        <f>VLOOKUP(Table11[[#This Row],[Control]],'Support(Theoretical)'!$R:$AD,12,FALSE)</f>
        <v>NOT MET</v>
      </c>
      <c r="X105" s="54" t="str">
        <f>VLOOKUP(Table11[[#This Row],[Control]],'Support(Theoretical)'!$R:$AD,13,FALSE)</f>
        <v>NOT MET</v>
      </c>
    </row>
    <row r="106" spans="1:24" ht="60" hidden="1" x14ac:dyDescent="0.25">
      <c r="A106" s="34" t="s">
        <v>15</v>
      </c>
      <c r="B106" s="34">
        <v>0</v>
      </c>
      <c r="C106" s="34">
        <v>1</v>
      </c>
      <c r="D106" s="34">
        <v>1</v>
      </c>
      <c r="E106" s="34">
        <v>1</v>
      </c>
      <c r="F106" s="35">
        <v>2306</v>
      </c>
      <c r="G106" s="80">
        <v>2306.1</v>
      </c>
      <c r="H106" s="65"/>
      <c r="I106" s="65" t="s">
        <v>180</v>
      </c>
      <c r="J106" s="135"/>
      <c r="K106" s="135"/>
      <c r="L106" s="47"/>
      <c r="M106" s="47" t="s">
        <v>74</v>
      </c>
      <c r="N106" s="100"/>
      <c r="P106" s="139" t="s">
        <v>15</v>
      </c>
      <c r="Q106" s="148">
        <v>2506</v>
      </c>
      <c r="R106" s="102"/>
      <c r="S106" s="47"/>
      <c r="T106" s="102"/>
      <c r="U106" s="52">
        <f>VLOOKUP(Table11[[#This Row],[Control]],'Support(Theoretical)'!$R:$AD,10,FALSE)</f>
        <v>0</v>
      </c>
      <c r="V106" s="52">
        <f>VLOOKUP(Table11[[#This Row],[Control]],'Support(Theoretical)'!$R:$AD,11,FALSE)</f>
        <v>0</v>
      </c>
      <c r="W106" s="53" t="str">
        <f>VLOOKUP(Table11[[#This Row],[Control]],'Support(Theoretical)'!$R:$AD,12,FALSE)</f>
        <v>NOT MET</v>
      </c>
      <c r="X106" s="54" t="str">
        <f>VLOOKUP(Table11[[#This Row],[Control]],'Support(Theoretical)'!$R:$AD,13,FALSE)</f>
        <v>NOT MET</v>
      </c>
    </row>
    <row r="107" spans="1:24" ht="60" hidden="1" x14ac:dyDescent="0.25">
      <c r="A107" s="32" t="s">
        <v>15</v>
      </c>
      <c r="B107" s="32">
        <v>0</v>
      </c>
      <c r="C107" s="32">
        <v>1</v>
      </c>
      <c r="D107" s="32">
        <v>1</v>
      </c>
      <c r="E107" s="32">
        <v>1</v>
      </c>
      <c r="F107" s="33">
        <v>2307</v>
      </c>
      <c r="G107" s="79">
        <v>2307.1</v>
      </c>
      <c r="H107" s="64"/>
      <c r="I107" s="64" t="s">
        <v>181</v>
      </c>
      <c r="J107" s="135"/>
      <c r="K107" s="135"/>
      <c r="L107" s="47"/>
      <c r="M107" s="47" t="s">
        <v>74</v>
      </c>
      <c r="N107" s="100"/>
      <c r="P107" s="139" t="s">
        <v>15</v>
      </c>
      <c r="Q107" s="148">
        <v>2507</v>
      </c>
      <c r="R107" s="102"/>
      <c r="S107" s="47"/>
      <c r="T107" s="102"/>
      <c r="U107" s="52">
        <f>VLOOKUP(Table11[[#This Row],[Control]],'Support(Theoretical)'!$R:$AD,10,FALSE)</f>
        <v>0</v>
      </c>
      <c r="V107" s="53" t="str">
        <f>VLOOKUP(Table11[[#This Row],[Control]],'Support(Theoretical)'!$R:$AD,11,FALSE)</f>
        <v>NOT MET</v>
      </c>
      <c r="W107" s="53" t="str">
        <f>VLOOKUP(Table11[[#This Row],[Control]],'Support(Theoretical)'!$R:$AD,12,FALSE)</f>
        <v>NOT MET</v>
      </c>
      <c r="X107" s="54" t="str">
        <f>VLOOKUP(Table11[[#This Row],[Control]],'Support(Theoretical)'!$R:$AD,13,FALSE)</f>
        <v>NOT MET</v>
      </c>
    </row>
    <row r="108" spans="1:24" ht="120" hidden="1" x14ac:dyDescent="0.25">
      <c r="A108" s="34" t="s">
        <v>15</v>
      </c>
      <c r="B108" s="34">
        <v>0</v>
      </c>
      <c r="C108" s="34">
        <v>0</v>
      </c>
      <c r="D108" s="34">
        <v>1</v>
      </c>
      <c r="E108" s="34">
        <v>1</v>
      </c>
      <c r="F108" s="35">
        <v>2308</v>
      </c>
      <c r="G108" s="80">
        <v>2308.1</v>
      </c>
      <c r="H108" s="65"/>
      <c r="I108" s="65" t="s">
        <v>182</v>
      </c>
      <c r="J108" s="135"/>
      <c r="K108" s="135"/>
      <c r="L108" s="47"/>
      <c r="M108" s="47" t="s">
        <v>74</v>
      </c>
      <c r="N108" s="100"/>
      <c r="P108" s="139" t="s">
        <v>15</v>
      </c>
      <c r="Q108" s="148">
        <v>2508</v>
      </c>
      <c r="R108" s="102"/>
      <c r="S108" s="47"/>
      <c r="T108" s="102"/>
      <c r="U108" s="52">
        <f>VLOOKUP(Table11[[#This Row],[Control]],'Support(Theoretical)'!$R:$AD,10,FALSE)</f>
        <v>0</v>
      </c>
      <c r="V108" s="53" t="str">
        <f>VLOOKUP(Table11[[#This Row],[Control]],'Support(Theoretical)'!$R:$AD,11,FALSE)</f>
        <v>NOT MET</v>
      </c>
      <c r="W108" s="53" t="str">
        <f>VLOOKUP(Table11[[#This Row],[Control]],'Support(Theoretical)'!$R:$AD,12,FALSE)</f>
        <v>NOT MET</v>
      </c>
      <c r="X108" s="54" t="str">
        <f>VLOOKUP(Table11[[#This Row],[Control]],'Support(Theoretical)'!$R:$AD,13,FALSE)</f>
        <v>NOT MET</v>
      </c>
    </row>
    <row r="109" spans="1:24" ht="60" hidden="1" x14ac:dyDescent="0.25">
      <c r="A109" s="34" t="s">
        <v>15</v>
      </c>
      <c r="B109" s="34">
        <v>0</v>
      </c>
      <c r="C109" s="34">
        <v>0</v>
      </c>
      <c r="D109" s="34">
        <v>1</v>
      </c>
      <c r="E109" s="34">
        <v>1</v>
      </c>
      <c r="F109" s="35">
        <v>2308</v>
      </c>
      <c r="G109" s="80">
        <v>2308.1999999999998</v>
      </c>
      <c r="H109" s="65"/>
      <c r="I109" s="65" t="s">
        <v>183</v>
      </c>
      <c r="J109" s="135"/>
      <c r="K109" s="135"/>
      <c r="L109" s="47"/>
      <c r="M109" s="47" t="s">
        <v>74</v>
      </c>
      <c r="N109" s="100"/>
      <c r="P109" s="139" t="s">
        <v>15</v>
      </c>
      <c r="Q109" s="148">
        <v>2509</v>
      </c>
      <c r="R109" s="102"/>
      <c r="S109" s="47"/>
      <c r="T109" s="102"/>
      <c r="U109" s="52">
        <f>VLOOKUP(Table11[[#This Row],[Control]],'Support(Theoretical)'!$R:$AD,10,FALSE)</f>
        <v>0</v>
      </c>
      <c r="V109" s="53" t="str">
        <f>VLOOKUP(Table11[[#This Row],[Control]],'Support(Theoretical)'!$R:$AD,11,FALSE)</f>
        <v>NOT MET</v>
      </c>
      <c r="W109" s="53" t="str">
        <f>VLOOKUP(Table11[[#This Row],[Control]],'Support(Theoretical)'!$R:$AD,12,FALSE)</f>
        <v>NOT MET</v>
      </c>
      <c r="X109" s="54" t="str">
        <f>VLOOKUP(Table11[[#This Row],[Control]],'Support(Theoretical)'!$R:$AD,13,FALSE)</f>
        <v>NOT MET</v>
      </c>
    </row>
    <row r="110" spans="1:24" ht="60" hidden="1" x14ac:dyDescent="0.25">
      <c r="A110" s="34" t="s">
        <v>15</v>
      </c>
      <c r="B110" s="34">
        <v>0</v>
      </c>
      <c r="C110" s="34">
        <v>0</v>
      </c>
      <c r="D110" s="34">
        <v>1</v>
      </c>
      <c r="E110" s="34">
        <v>1</v>
      </c>
      <c r="F110" s="35">
        <v>2308</v>
      </c>
      <c r="G110" s="80">
        <v>2308.3000000000002</v>
      </c>
      <c r="H110" s="65"/>
      <c r="I110" s="65" t="s">
        <v>184</v>
      </c>
      <c r="J110" s="135"/>
      <c r="K110" s="135"/>
      <c r="L110" s="47"/>
      <c r="M110" s="47" t="s">
        <v>74</v>
      </c>
      <c r="N110" s="100"/>
      <c r="P110" s="139" t="s">
        <v>15</v>
      </c>
      <c r="Q110" s="148">
        <v>2510</v>
      </c>
      <c r="R110" s="102"/>
      <c r="S110" s="47"/>
      <c r="T110" s="102"/>
      <c r="U110" s="52">
        <f>VLOOKUP(Table11[[#This Row],[Control]],'Support(Theoretical)'!$R:$AD,10,FALSE)</f>
        <v>0</v>
      </c>
      <c r="V110" s="53" t="str">
        <f>VLOOKUP(Table11[[#This Row],[Control]],'Support(Theoretical)'!$R:$AD,11,FALSE)</f>
        <v>NOT MET</v>
      </c>
      <c r="W110" s="53" t="str">
        <f>VLOOKUP(Table11[[#This Row],[Control]],'Support(Theoretical)'!$R:$AD,12,FALSE)</f>
        <v>NOT MET</v>
      </c>
      <c r="X110" s="54" t="str">
        <f>VLOOKUP(Table11[[#This Row],[Control]],'Support(Theoretical)'!$R:$AD,13,FALSE)</f>
        <v>NOT MET</v>
      </c>
    </row>
    <row r="111" spans="1:24" ht="75" hidden="1" x14ac:dyDescent="0.25">
      <c r="A111" s="34" t="s">
        <v>15</v>
      </c>
      <c r="B111" s="34">
        <v>0</v>
      </c>
      <c r="C111" s="34">
        <v>0</v>
      </c>
      <c r="D111" s="34">
        <v>1</v>
      </c>
      <c r="E111" s="34">
        <v>1</v>
      </c>
      <c r="F111" s="35">
        <v>2308</v>
      </c>
      <c r="G111" s="80">
        <v>2308.4</v>
      </c>
      <c r="H111" s="65"/>
      <c r="I111" s="65" t="s">
        <v>185</v>
      </c>
      <c r="J111" s="135"/>
      <c r="K111" s="135"/>
      <c r="L111" s="47"/>
      <c r="M111" s="47" t="s">
        <v>74</v>
      </c>
      <c r="N111" s="100"/>
      <c r="P111" s="139" t="s">
        <v>15</v>
      </c>
      <c r="Q111" s="148">
        <v>2511</v>
      </c>
      <c r="R111" s="102"/>
      <c r="S111" s="47"/>
      <c r="T111" s="102"/>
      <c r="U111" s="52">
        <f>VLOOKUP(Table11[[#This Row],[Control]],'Support(Theoretical)'!$R:$AD,10,FALSE)</f>
        <v>0</v>
      </c>
      <c r="V111" s="53" t="str">
        <f>VLOOKUP(Table11[[#This Row],[Control]],'Support(Theoretical)'!$R:$AD,11,FALSE)</f>
        <v>NOT MET</v>
      </c>
      <c r="W111" s="53" t="str">
        <f>VLOOKUP(Table11[[#This Row],[Control]],'Support(Theoretical)'!$R:$AD,12,FALSE)</f>
        <v>NOT MET</v>
      </c>
      <c r="X111" s="54" t="str">
        <f>VLOOKUP(Table11[[#This Row],[Control]],'Support(Theoretical)'!$R:$AD,13,FALSE)</f>
        <v>NOT MET</v>
      </c>
    </row>
    <row r="112" spans="1:24" ht="60" hidden="1" x14ac:dyDescent="0.25">
      <c r="A112" s="34" t="s">
        <v>15</v>
      </c>
      <c r="B112" s="34">
        <v>0</v>
      </c>
      <c r="C112" s="34">
        <v>0</v>
      </c>
      <c r="D112" s="34">
        <v>1</v>
      </c>
      <c r="E112" s="34">
        <v>1</v>
      </c>
      <c r="F112" s="35">
        <v>2308</v>
      </c>
      <c r="G112" s="80">
        <v>2308.5</v>
      </c>
      <c r="H112" s="65"/>
      <c r="I112" s="65" t="s">
        <v>186</v>
      </c>
      <c r="J112" s="135"/>
      <c r="K112" s="135"/>
      <c r="L112" s="47"/>
      <c r="M112" s="47" t="s">
        <v>74</v>
      </c>
      <c r="N112" s="100"/>
      <c r="P112" s="139" t="s">
        <v>15</v>
      </c>
      <c r="Q112" s="148">
        <v>2512</v>
      </c>
      <c r="R112" s="102"/>
      <c r="S112" s="47"/>
      <c r="T112" s="102"/>
      <c r="U112" s="52">
        <f>VLOOKUP(Table11[[#This Row],[Control]],'Support(Theoretical)'!$R:$AD,10,FALSE)</f>
        <v>0</v>
      </c>
      <c r="V112" s="53" t="str">
        <f>VLOOKUP(Table11[[#This Row],[Control]],'Support(Theoretical)'!$R:$AD,11,FALSE)</f>
        <v>NOT MET</v>
      </c>
      <c r="W112" s="53" t="str">
        <f>VLOOKUP(Table11[[#This Row],[Control]],'Support(Theoretical)'!$R:$AD,12,FALSE)</f>
        <v>NOT MET</v>
      </c>
      <c r="X112" s="54" t="str">
        <f>VLOOKUP(Table11[[#This Row],[Control]],'Support(Theoretical)'!$R:$AD,13,FALSE)</f>
        <v>NOT MET</v>
      </c>
    </row>
    <row r="113" spans="1:24" ht="60" hidden="1" x14ac:dyDescent="0.25">
      <c r="A113" s="34" t="s">
        <v>15</v>
      </c>
      <c r="B113" s="34">
        <v>0</v>
      </c>
      <c r="C113" s="34">
        <v>0</v>
      </c>
      <c r="D113" s="34">
        <v>1</v>
      </c>
      <c r="E113" s="34">
        <v>1</v>
      </c>
      <c r="F113" s="35">
        <v>2308</v>
      </c>
      <c r="G113" s="80">
        <v>2308.6</v>
      </c>
      <c r="H113" s="65"/>
      <c r="I113" s="65" t="s">
        <v>187</v>
      </c>
      <c r="J113" s="135"/>
      <c r="K113" s="135"/>
      <c r="L113" s="47"/>
      <c r="M113" s="47" t="s">
        <v>74</v>
      </c>
      <c r="N113" s="100"/>
      <c r="P113" s="139" t="s">
        <v>15</v>
      </c>
      <c r="Q113" s="148">
        <v>2513</v>
      </c>
      <c r="R113" s="102"/>
      <c r="S113" s="47"/>
      <c r="T113" s="102"/>
      <c r="U113" s="52">
        <f>VLOOKUP(Table11[[#This Row],[Control]],'Support(Theoretical)'!$R:$AD,10,FALSE)</f>
        <v>0</v>
      </c>
      <c r="V113" s="53" t="str">
        <f>VLOOKUP(Table11[[#This Row],[Control]],'Support(Theoretical)'!$R:$AD,11,FALSE)</f>
        <v>NOT MET</v>
      </c>
      <c r="W113" s="53" t="str">
        <f>VLOOKUP(Table11[[#This Row],[Control]],'Support(Theoretical)'!$R:$AD,12,FALSE)</f>
        <v>NOT MET</v>
      </c>
      <c r="X113" s="54" t="str">
        <f>VLOOKUP(Table11[[#This Row],[Control]],'Support(Theoretical)'!$R:$AD,13,FALSE)</f>
        <v>NOT MET</v>
      </c>
    </row>
    <row r="114" spans="1:24" ht="60" hidden="1" x14ac:dyDescent="0.25">
      <c r="A114" s="32" t="s">
        <v>15</v>
      </c>
      <c r="B114" s="32">
        <v>0</v>
      </c>
      <c r="C114" s="32">
        <v>0</v>
      </c>
      <c r="D114" s="32">
        <v>1</v>
      </c>
      <c r="E114" s="32">
        <v>1</v>
      </c>
      <c r="F114" s="33">
        <v>2309</v>
      </c>
      <c r="G114" s="79">
        <v>2309.1</v>
      </c>
      <c r="H114" s="64"/>
      <c r="I114" s="64" t="s">
        <v>188</v>
      </c>
      <c r="J114" s="135"/>
      <c r="K114" s="135"/>
      <c r="L114" s="47"/>
      <c r="M114" s="47" t="s">
        <v>74</v>
      </c>
      <c r="N114" s="100"/>
      <c r="P114" s="139" t="s">
        <v>15</v>
      </c>
      <c r="Q114" s="148">
        <v>2600</v>
      </c>
      <c r="R114" s="102"/>
      <c r="S114" s="47"/>
      <c r="T114" s="102"/>
      <c r="U114" s="52">
        <f>VLOOKUP(Table11[[#This Row],[Control]],'Support(Theoretical)'!$R:$AD,10,FALSE)</f>
        <v>0</v>
      </c>
      <c r="V114" s="53" t="str">
        <f>VLOOKUP(Table11[[#This Row],[Control]],'Support(Theoretical)'!$R:$AD,11,FALSE)</f>
        <v>NOT MET</v>
      </c>
      <c r="W114" s="53" t="str">
        <f>VLOOKUP(Table11[[#This Row],[Control]],'Support(Theoretical)'!$R:$AD,12,FALSE)</f>
        <v>NOT MET</v>
      </c>
      <c r="X114" s="54" t="str">
        <f>VLOOKUP(Table11[[#This Row],[Control]],'Support(Theoretical)'!$R:$AD,13,FALSE)</f>
        <v>NOT MET</v>
      </c>
    </row>
    <row r="115" spans="1:24" ht="225" hidden="1" x14ac:dyDescent="0.25">
      <c r="A115" s="32" t="s">
        <v>15</v>
      </c>
      <c r="B115" s="32">
        <v>0</v>
      </c>
      <c r="C115" s="32">
        <v>0</v>
      </c>
      <c r="D115" s="32">
        <v>1</v>
      </c>
      <c r="E115" s="32">
        <v>1</v>
      </c>
      <c r="F115" s="33">
        <v>2309</v>
      </c>
      <c r="G115" s="79">
        <v>2309.1999999999998</v>
      </c>
      <c r="H115" s="64"/>
      <c r="I115" s="64" t="s">
        <v>189</v>
      </c>
      <c r="J115" s="135"/>
      <c r="K115" s="135"/>
      <c r="L115" s="47"/>
      <c r="M115" s="47" t="s">
        <v>74</v>
      </c>
      <c r="N115" s="100"/>
      <c r="P115" s="139" t="s">
        <v>15</v>
      </c>
      <c r="Q115" s="148">
        <v>2601</v>
      </c>
      <c r="R115" s="102"/>
      <c r="S115" s="47"/>
      <c r="T115" s="102"/>
      <c r="U115" s="52">
        <f>VLOOKUP(Table11[[#This Row],[Control]],'Support(Theoretical)'!$R:$AD,10,FALSE)</f>
        <v>0</v>
      </c>
      <c r="V115" s="52">
        <f>VLOOKUP(Table11[[#This Row],[Control]],'Support(Theoretical)'!$R:$AD,11,FALSE)</f>
        <v>0</v>
      </c>
      <c r="W115" s="53" t="str">
        <f>VLOOKUP(Table11[[#This Row],[Control]],'Support(Theoretical)'!$R:$AD,12,FALSE)</f>
        <v>NOT MET</v>
      </c>
      <c r="X115" s="54" t="str">
        <f>VLOOKUP(Table11[[#This Row],[Control]],'Support(Theoretical)'!$R:$AD,13,FALSE)</f>
        <v>NOT MET</v>
      </c>
    </row>
    <row r="116" spans="1:24" ht="60" hidden="1" x14ac:dyDescent="0.25">
      <c r="A116" s="34" t="s">
        <v>15</v>
      </c>
      <c r="B116" s="34">
        <v>0</v>
      </c>
      <c r="C116" s="34">
        <v>1</v>
      </c>
      <c r="D116" s="34">
        <v>1</v>
      </c>
      <c r="E116" s="34">
        <v>1</v>
      </c>
      <c r="F116" s="35">
        <v>2310</v>
      </c>
      <c r="G116" s="80">
        <v>2310.1</v>
      </c>
      <c r="H116" s="65"/>
      <c r="I116" s="65" t="s">
        <v>190</v>
      </c>
      <c r="J116" s="135"/>
      <c r="K116" s="135"/>
      <c r="L116" s="47"/>
      <c r="M116" s="47" t="s">
        <v>74</v>
      </c>
      <c r="N116" s="100"/>
      <c r="P116" s="139" t="s">
        <v>15</v>
      </c>
      <c r="Q116" s="148">
        <v>2602</v>
      </c>
      <c r="R116" s="102"/>
      <c r="S116" s="47"/>
      <c r="T116" s="102"/>
      <c r="U116" s="52">
        <f>VLOOKUP(Table11[[#This Row],[Control]],'Support(Theoretical)'!$R:$AD,10,FALSE)</f>
        <v>0</v>
      </c>
      <c r="V116" s="52">
        <f>VLOOKUP(Table11[[#This Row],[Control]],'Support(Theoretical)'!$R:$AD,11,FALSE)</f>
        <v>0</v>
      </c>
      <c r="W116" s="53" t="str">
        <f>VLOOKUP(Table11[[#This Row],[Control]],'Support(Theoretical)'!$R:$AD,12,FALSE)</f>
        <v>NOT MET</v>
      </c>
      <c r="X116" s="54" t="str">
        <f>VLOOKUP(Table11[[#This Row],[Control]],'Support(Theoretical)'!$R:$AD,13,FALSE)</f>
        <v>NOT MET</v>
      </c>
    </row>
    <row r="117" spans="1:24" ht="120" hidden="1" x14ac:dyDescent="0.25">
      <c r="A117" s="34" t="s">
        <v>15</v>
      </c>
      <c r="B117" s="34">
        <v>0</v>
      </c>
      <c r="C117" s="34">
        <v>1</v>
      </c>
      <c r="D117" s="34">
        <v>1</v>
      </c>
      <c r="E117" s="34">
        <v>1</v>
      </c>
      <c r="F117" s="35">
        <v>2310</v>
      </c>
      <c r="G117" s="80">
        <v>2310.1999999999998</v>
      </c>
      <c r="H117" s="65"/>
      <c r="I117" s="65" t="s">
        <v>191</v>
      </c>
      <c r="J117" s="135"/>
      <c r="K117" s="135"/>
      <c r="L117" s="47"/>
      <c r="M117" s="47" t="s">
        <v>74</v>
      </c>
      <c r="N117" s="100"/>
      <c r="P117" s="139" t="s">
        <v>15</v>
      </c>
      <c r="Q117" s="148">
        <v>2603</v>
      </c>
      <c r="R117" s="102"/>
      <c r="S117" s="47"/>
      <c r="T117" s="102"/>
      <c r="U117" s="52">
        <f>VLOOKUP(Table11[[#This Row],[Control]],'Support(Theoretical)'!$R:$AD,10,FALSE)</f>
        <v>0</v>
      </c>
      <c r="V117" s="53" t="str">
        <f>VLOOKUP(Table11[[#This Row],[Control]],'Support(Theoretical)'!$R:$AD,11,FALSE)</f>
        <v>NOT MET</v>
      </c>
      <c r="W117" s="53" t="str">
        <f>VLOOKUP(Table11[[#This Row],[Control]],'Support(Theoretical)'!$R:$AD,12,FALSE)</f>
        <v>NOT MET</v>
      </c>
      <c r="X117" s="54" t="str">
        <f>VLOOKUP(Table11[[#This Row],[Control]],'Support(Theoretical)'!$R:$AD,13,FALSE)</f>
        <v>NOT MET</v>
      </c>
    </row>
    <row r="118" spans="1:24" ht="105" hidden="1" x14ac:dyDescent="0.25">
      <c r="A118" s="34" t="s">
        <v>15</v>
      </c>
      <c r="B118" s="34">
        <v>0</v>
      </c>
      <c r="C118" s="34">
        <v>1</v>
      </c>
      <c r="D118" s="34">
        <v>1</v>
      </c>
      <c r="E118" s="34">
        <v>1</v>
      </c>
      <c r="F118" s="35">
        <v>2310</v>
      </c>
      <c r="G118" s="80">
        <v>2310.3000000000002</v>
      </c>
      <c r="H118" s="65"/>
      <c r="I118" s="65" t="s">
        <v>192</v>
      </c>
      <c r="J118" s="135"/>
      <c r="K118" s="135"/>
      <c r="L118" s="47"/>
      <c r="M118" s="47" t="s">
        <v>74</v>
      </c>
      <c r="N118" s="100"/>
      <c r="P118" s="139" t="s">
        <v>15</v>
      </c>
      <c r="Q118" s="148">
        <v>2604</v>
      </c>
      <c r="R118" s="102"/>
      <c r="S118" s="47"/>
      <c r="T118" s="102"/>
      <c r="U118" s="52">
        <f>VLOOKUP(Table11[[#This Row],[Control]],'Support(Theoretical)'!$R:$AD,10,FALSE)</f>
        <v>0</v>
      </c>
      <c r="V118" s="53" t="str">
        <f>VLOOKUP(Table11[[#This Row],[Control]],'Support(Theoretical)'!$R:$AD,11,FALSE)</f>
        <v>NOT MET</v>
      </c>
      <c r="W118" s="53" t="str">
        <f>VLOOKUP(Table11[[#This Row],[Control]],'Support(Theoretical)'!$R:$AD,12,FALSE)</f>
        <v>NOT MET</v>
      </c>
      <c r="X118" s="54" t="str">
        <f>VLOOKUP(Table11[[#This Row],[Control]],'Support(Theoretical)'!$R:$AD,13,FALSE)</f>
        <v>NOT MET</v>
      </c>
    </row>
    <row r="119" spans="1:24" ht="75" hidden="1" x14ac:dyDescent="0.25">
      <c r="A119" s="32" t="s">
        <v>15</v>
      </c>
      <c r="B119" s="32">
        <v>0</v>
      </c>
      <c r="C119" s="32">
        <v>1</v>
      </c>
      <c r="D119" s="32">
        <v>1</v>
      </c>
      <c r="E119" s="32">
        <v>1</v>
      </c>
      <c r="F119" s="33">
        <v>2311</v>
      </c>
      <c r="G119" s="79">
        <v>2311.1</v>
      </c>
      <c r="H119" s="64"/>
      <c r="I119" s="64" t="s">
        <v>193</v>
      </c>
      <c r="J119" s="135"/>
      <c r="K119" s="135"/>
      <c r="L119" s="47"/>
      <c r="M119" s="47" t="s">
        <v>74</v>
      </c>
      <c r="N119" s="100"/>
      <c r="P119" s="139" t="s">
        <v>15</v>
      </c>
      <c r="Q119" s="148">
        <v>2605</v>
      </c>
      <c r="R119" s="102"/>
      <c r="S119" s="47"/>
      <c r="T119" s="102"/>
      <c r="U119" s="52">
        <f>VLOOKUP(Table11[[#This Row],[Control]],'Support(Theoretical)'!$R:$AD,10,FALSE)</f>
        <v>0</v>
      </c>
      <c r="V119" s="52">
        <f>VLOOKUP(Table11[[#This Row],[Control]],'Support(Theoretical)'!$R:$AD,11,FALSE)</f>
        <v>0</v>
      </c>
      <c r="W119" s="53" t="str">
        <f>VLOOKUP(Table11[[#This Row],[Control]],'Support(Theoretical)'!$R:$AD,12,FALSE)</f>
        <v>NOT MET</v>
      </c>
      <c r="X119" s="54" t="str">
        <f>VLOOKUP(Table11[[#This Row],[Control]],'Support(Theoretical)'!$R:$AD,13,FALSE)</f>
        <v>NOT MET</v>
      </c>
    </row>
    <row r="120" spans="1:24" ht="75" hidden="1" x14ac:dyDescent="0.25">
      <c r="A120" s="34" t="s">
        <v>15</v>
      </c>
      <c r="B120" s="34">
        <v>0</v>
      </c>
      <c r="C120" s="34">
        <v>1</v>
      </c>
      <c r="D120" s="34">
        <v>1</v>
      </c>
      <c r="E120" s="34">
        <v>1</v>
      </c>
      <c r="F120" s="35">
        <v>2312</v>
      </c>
      <c r="G120" s="80">
        <v>2312.1</v>
      </c>
      <c r="H120" s="65"/>
      <c r="I120" s="65" t="s">
        <v>194</v>
      </c>
      <c r="J120" s="135"/>
      <c r="K120" s="135"/>
      <c r="L120" s="47"/>
      <c r="M120" s="47" t="s">
        <v>74</v>
      </c>
      <c r="N120" s="100"/>
      <c r="P120" s="139" t="s">
        <v>15</v>
      </c>
      <c r="Q120" s="148">
        <v>2700</v>
      </c>
      <c r="R120" s="102"/>
      <c r="S120" s="47"/>
      <c r="T120" s="102"/>
      <c r="U120" s="52">
        <f>VLOOKUP(Table11[[#This Row],[Control]],'Support(Theoretical)'!$R:$AD,10,FALSE)</f>
        <v>0</v>
      </c>
      <c r="V120" s="53" t="str">
        <f>VLOOKUP(Table11[[#This Row],[Control]],'Support(Theoretical)'!$R:$AD,11,FALSE)</f>
        <v>NOT MET</v>
      </c>
      <c r="W120" s="53" t="str">
        <f>VLOOKUP(Table11[[#This Row],[Control]],'Support(Theoretical)'!$R:$AD,12,FALSE)</f>
        <v>NOT MET</v>
      </c>
      <c r="X120" s="54" t="str">
        <f>VLOOKUP(Table11[[#This Row],[Control]],'Support(Theoretical)'!$R:$AD,13,FALSE)</f>
        <v>NOT MET</v>
      </c>
    </row>
    <row r="121" spans="1:24" ht="60" hidden="1" x14ac:dyDescent="0.25">
      <c r="A121" s="34" t="s">
        <v>15</v>
      </c>
      <c r="B121" s="34">
        <v>0</v>
      </c>
      <c r="C121" s="34">
        <v>1</v>
      </c>
      <c r="D121" s="34">
        <v>1</v>
      </c>
      <c r="E121" s="34">
        <v>1</v>
      </c>
      <c r="F121" s="35">
        <v>2312</v>
      </c>
      <c r="G121" s="80">
        <v>2312.1999999999998</v>
      </c>
      <c r="H121" s="65"/>
      <c r="I121" s="65" t="s">
        <v>195</v>
      </c>
      <c r="J121" s="135"/>
      <c r="K121" s="135"/>
      <c r="L121" s="47"/>
      <c r="M121" s="47" t="s">
        <v>74</v>
      </c>
      <c r="N121" s="100"/>
      <c r="P121" s="139" t="s">
        <v>15</v>
      </c>
      <c r="Q121" s="148">
        <v>2701</v>
      </c>
      <c r="R121" s="102"/>
      <c r="S121" s="47"/>
      <c r="T121" s="102"/>
      <c r="U121" s="52">
        <f>VLOOKUP(Table11[[#This Row],[Control]],'Support(Theoretical)'!$R:$AD,10,FALSE)</f>
        <v>0</v>
      </c>
      <c r="V121" s="53" t="str">
        <f>VLOOKUP(Table11[[#This Row],[Control]],'Support(Theoretical)'!$R:$AD,11,FALSE)</f>
        <v>NOT MET</v>
      </c>
      <c r="W121" s="53" t="str">
        <f>VLOOKUP(Table11[[#This Row],[Control]],'Support(Theoretical)'!$R:$AD,12,FALSE)</f>
        <v>NOT MET</v>
      </c>
      <c r="X121" s="54" t="str">
        <f>VLOOKUP(Table11[[#This Row],[Control]],'Support(Theoretical)'!$R:$AD,13,FALSE)</f>
        <v>NOT MET</v>
      </c>
    </row>
    <row r="122" spans="1:24" ht="60" hidden="1" x14ac:dyDescent="0.25">
      <c r="A122" s="34" t="s">
        <v>15</v>
      </c>
      <c r="B122" s="34">
        <v>0</v>
      </c>
      <c r="C122" s="34">
        <v>1</v>
      </c>
      <c r="D122" s="34">
        <v>1</v>
      </c>
      <c r="E122" s="34">
        <v>1</v>
      </c>
      <c r="F122" s="35">
        <v>2312</v>
      </c>
      <c r="G122" s="80">
        <v>2312.3000000000002</v>
      </c>
      <c r="H122" s="65"/>
      <c r="I122" s="65" t="s">
        <v>196</v>
      </c>
      <c r="J122" s="135"/>
      <c r="K122" s="135"/>
      <c r="L122" s="47"/>
      <c r="M122" s="47" t="s">
        <v>74</v>
      </c>
      <c r="N122" s="100"/>
      <c r="P122" s="139" t="s">
        <v>15</v>
      </c>
      <c r="Q122" s="148">
        <v>2702</v>
      </c>
      <c r="R122" s="102"/>
      <c r="S122" s="47"/>
      <c r="T122" s="102"/>
      <c r="U122" s="52">
        <f>VLOOKUP(Table11[[#This Row],[Control]],'Support(Theoretical)'!$R:$AD,10,FALSE)</f>
        <v>0</v>
      </c>
      <c r="V122" s="53" t="str">
        <f>VLOOKUP(Table11[[#This Row],[Control]],'Support(Theoretical)'!$R:$AD,11,FALSE)</f>
        <v>NOT MET</v>
      </c>
      <c r="W122" s="53" t="str">
        <f>VLOOKUP(Table11[[#This Row],[Control]],'Support(Theoretical)'!$R:$AD,12,FALSE)</f>
        <v>NOT MET</v>
      </c>
      <c r="X122" s="54" t="str">
        <f>VLOOKUP(Table11[[#This Row],[Control]],'Support(Theoretical)'!$R:$AD,13,FALSE)</f>
        <v>NOT MET</v>
      </c>
    </row>
    <row r="123" spans="1:24" ht="75" hidden="1" x14ac:dyDescent="0.25">
      <c r="A123" s="34" t="s">
        <v>15</v>
      </c>
      <c r="B123" s="34">
        <v>0</v>
      </c>
      <c r="C123" s="34">
        <v>1</v>
      </c>
      <c r="D123" s="34">
        <v>1</v>
      </c>
      <c r="E123" s="34">
        <v>1</v>
      </c>
      <c r="F123" s="35">
        <v>2312</v>
      </c>
      <c r="G123" s="80">
        <v>2312.4</v>
      </c>
      <c r="H123" s="65"/>
      <c r="I123" s="65" t="s">
        <v>197</v>
      </c>
      <c r="J123" s="135"/>
      <c r="K123" s="135"/>
      <c r="L123" s="47"/>
      <c r="M123" s="47" t="s">
        <v>74</v>
      </c>
      <c r="N123" s="100"/>
      <c r="P123" s="139" t="s">
        <v>15</v>
      </c>
      <c r="Q123" s="148">
        <v>2703</v>
      </c>
      <c r="R123" s="102"/>
      <c r="S123" s="47"/>
      <c r="T123" s="102"/>
      <c r="U123" s="52">
        <f>VLOOKUP(Table11[[#This Row],[Control]],'Support(Theoretical)'!$R:$AD,10,FALSE)</f>
        <v>0</v>
      </c>
      <c r="V123" s="53" t="str">
        <f>VLOOKUP(Table11[[#This Row],[Control]],'Support(Theoretical)'!$R:$AD,11,FALSE)</f>
        <v>NOT MET</v>
      </c>
      <c r="W123" s="53" t="str">
        <f>VLOOKUP(Table11[[#This Row],[Control]],'Support(Theoretical)'!$R:$AD,12,FALSE)</f>
        <v>NOT MET</v>
      </c>
      <c r="X123" s="54" t="str">
        <f>VLOOKUP(Table11[[#This Row],[Control]],'Support(Theoretical)'!$R:$AD,13,FALSE)</f>
        <v>NOT MET</v>
      </c>
    </row>
    <row r="124" spans="1:24" ht="60" hidden="1" x14ac:dyDescent="0.25">
      <c r="A124" s="34" t="s">
        <v>15</v>
      </c>
      <c r="B124" s="34">
        <v>0</v>
      </c>
      <c r="C124" s="34">
        <v>1</v>
      </c>
      <c r="D124" s="34">
        <v>1</v>
      </c>
      <c r="E124" s="34">
        <v>1</v>
      </c>
      <c r="F124" s="35">
        <v>2312</v>
      </c>
      <c r="G124" s="80">
        <v>2312.5</v>
      </c>
      <c r="H124" s="65"/>
      <c r="I124" s="65" t="s">
        <v>198</v>
      </c>
      <c r="J124" s="135"/>
      <c r="K124" s="135"/>
      <c r="L124" s="47"/>
      <c r="M124" s="47" t="s">
        <v>74</v>
      </c>
      <c r="N124" s="100"/>
      <c r="P124" s="139" t="s">
        <v>15</v>
      </c>
      <c r="Q124" s="148">
        <v>2704</v>
      </c>
      <c r="R124" s="102"/>
      <c r="S124" s="47"/>
      <c r="T124" s="102"/>
      <c r="U124" s="52">
        <f>VLOOKUP(Table11[[#This Row],[Control]],'Support(Theoretical)'!$R:$AD,10,FALSE)</f>
        <v>0</v>
      </c>
      <c r="V124" s="53" t="str">
        <f>VLOOKUP(Table11[[#This Row],[Control]],'Support(Theoretical)'!$R:$AD,11,FALSE)</f>
        <v>NOT MET</v>
      </c>
      <c r="W124" s="53" t="str">
        <f>VLOOKUP(Table11[[#This Row],[Control]],'Support(Theoretical)'!$R:$AD,12,FALSE)</f>
        <v>NOT MET</v>
      </c>
      <c r="X124" s="54" t="str">
        <f>VLOOKUP(Table11[[#This Row],[Control]],'Support(Theoretical)'!$R:$AD,13,FALSE)</f>
        <v>NOT MET</v>
      </c>
    </row>
    <row r="125" spans="1:24" ht="75" hidden="1" x14ac:dyDescent="0.25">
      <c r="A125" s="34" t="s">
        <v>15</v>
      </c>
      <c r="B125" s="34">
        <v>0</v>
      </c>
      <c r="C125" s="34">
        <v>1</v>
      </c>
      <c r="D125" s="34">
        <v>1</v>
      </c>
      <c r="E125" s="34">
        <v>1</v>
      </c>
      <c r="F125" s="35">
        <v>2312</v>
      </c>
      <c r="G125" s="80">
        <v>2312.6</v>
      </c>
      <c r="H125" s="65"/>
      <c r="I125" s="65" t="s">
        <v>199</v>
      </c>
      <c r="J125" s="135"/>
      <c r="K125" s="135"/>
      <c r="L125" s="47"/>
      <c r="M125" s="47" t="s">
        <v>74</v>
      </c>
      <c r="N125" s="100"/>
      <c r="P125" s="140" t="s">
        <v>16</v>
      </c>
      <c r="Q125" s="149">
        <v>3100</v>
      </c>
      <c r="R125" s="102"/>
      <c r="S125" s="47"/>
      <c r="T125" s="102"/>
      <c r="U125" s="52">
        <f>VLOOKUP(Table11[[#This Row],[Control]],'Support(Theoretical)'!$R:$AD,10,FALSE)</f>
        <v>0</v>
      </c>
      <c r="V125" s="53" t="str">
        <f>VLOOKUP(Table11[[#This Row],[Control]],'Support(Theoretical)'!$R:$AD,11,FALSE)</f>
        <v>NOT MET</v>
      </c>
      <c r="W125" s="53" t="str">
        <f>VLOOKUP(Table11[[#This Row],[Control]],'Support(Theoretical)'!$R:$AD,12,FALSE)</f>
        <v>NOT MET</v>
      </c>
      <c r="X125" s="54" t="str">
        <f>VLOOKUP(Table11[[#This Row],[Control]],'Support(Theoretical)'!$R:$AD,13,FALSE)</f>
        <v>NOT MET</v>
      </c>
    </row>
    <row r="126" spans="1:24" ht="60" hidden="1" x14ac:dyDescent="0.25">
      <c r="A126" s="32" t="s">
        <v>15</v>
      </c>
      <c r="B126" s="32">
        <v>0</v>
      </c>
      <c r="C126" s="32">
        <v>0</v>
      </c>
      <c r="D126" s="32">
        <v>1</v>
      </c>
      <c r="E126" s="32">
        <v>1</v>
      </c>
      <c r="F126" s="33">
        <v>2313</v>
      </c>
      <c r="G126" s="79">
        <v>2313.1</v>
      </c>
      <c r="H126" s="64"/>
      <c r="I126" s="64" t="s">
        <v>200</v>
      </c>
      <c r="J126" s="135"/>
      <c r="K126" s="135"/>
      <c r="L126" s="47"/>
      <c r="M126" s="47" t="s">
        <v>74</v>
      </c>
      <c r="N126" s="100"/>
      <c r="P126" s="140" t="s">
        <v>16</v>
      </c>
      <c r="Q126" s="149">
        <v>3101</v>
      </c>
      <c r="R126" s="102"/>
      <c r="S126" s="47"/>
      <c r="T126" s="102"/>
      <c r="U126" s="52">
        <f>VLOOKUP(Table11[[#This Row],[Control]],'Support(Theoretical)'!$R:$AD,10,FALSE)</f>
        <v>0</v>
      </c>
      <c r="V126" s="53" t="str">
        <f>VLOOKUP(Table11[[#This Row],[Control]],'Support(Theoretical)'!$R:$AD,11,FALSE)</f>
        <v>NOT MET</v>
      </c>
      <c r="W126" s="53" t="str">
        <f>VLOOKUP(Table11[[#This Row],[Control]],'Support(Theoretical)'!$R:$AD,12,FALSE)</f>
        <v>NOT MET</v>
      </c>
      <c r="X126" s="55">
        <f>VLOOKUP(Table11[[#This Row],[Control]],'Support(Theoretical)'!$R:$AD,13,FALSE)</f>
        <v>0</v>
      </c>
    </row>
    <row r="127" spans="1:24" ht="120" hidden="1" x14ac:dyDescent="0.25">
      <c r="A127" s="32" t="s">
        <v>15</v>
      </c>
      <c r="B127" s="32">
        <v>0</v>
      </c>
      <c r="C127" s="32">
        <v>0</v>
      </c>
      <c r="D127" s="32">
        <v>1</v>
      </c>
      <c r="E127" s="32">
        <v>1</v>
      </c>
      <c r="F127" s="33">
        <v>2313</v>
      </c>
      <c r="G127" s="79">
        <v>2313.1999999999998</v>
      </c>
      <c r="H127" s="64"/>
      <c r="I127" s="64" t="s">
        <v>201</v>
      </c>
      <c r="J127" s="135"/>
      <c r="K127" s="135"/>
      <c r="L127" s="47"/>
      <c r="M127" s="47" t="s">
        <v>74</v>
      </c>
      <c r="N127" s="100"/>
      <c r="P127" s="140" t="s">
        <v>16</v>
      </c>
      <c r="Q127" s="149">
        <v>3102</v>
      </c>
      <c r="R127" s="102"/>
      <c r="S127" s="47"/>
      <c r="T127" s="102"/>
      <c r="U127" s="52">
        <f>VLOOKUP(Table11[[#This Row],[Control]],'Support(Theoretical)'!$R:$AD,10,FALSE)</f>
        <v>0</v>
      </c>
      <c r="V127" s="52">
        <f>VLOOKUP(Table11[[#This Row],[Control]],'Support(Theoretical)'!$R:$AD,11,FALSE)</f>
        <v>0</v>
      </c>
      <c r="W127" s="52">
        <f>VLOOKUP(Table11[[#This Row],[Control]],'Support(Theoretical)'!$R:$AD,12,FALSE)</f>
        <v>0</v>
      </c>
      <c r="X127" s="54" t="str">
        <f>VLOOKUP(Table11[[#This Row],[Control]],'Support(Theoretical)'!$R:$AD,13,FALSE)</f>
        <v>NOT MET</v>
      </c>
    </row>
    <row r="128" spans="1:24" ht="135" hidden="1" x14ac:dyDescent="0.25">
      <c r="A128" s="32" t="s">
        <v>15</v>
      </c>
      <c r="B128" s="32">
        <v>0</v>
      </c>
      <c r="C128" s="32">
        <v>0</v>
      </c>
      <c r="D128" s="32">
        <v>1</v>
      </c>
      <c r="E128" s="32">
        <v>1</v>
      </c>
      <c r="F128" s="33">
        <v>2313</v>
      </c>
      <c r="G128" s="79">
        <v>2313.3000000000002</v>
      </c>
      <c r="H128" s="64"/>
      <c r="I128" s="64" t="s">
        <v>202</v>
      </c>
      <c r="J128" s="135"/>
      <c r="K128" s="135"/>
      <c r="L128" s="47"/>
      <c r="M128" s="47" t="s">
        <v>74</v>
      </c>
      <c r="N128" s="100"/>
      <c r="P128" s="140" t="s">
        <v>16</v>
      </c>
      <c r="Q128" s="149">
        <v>3103</v>
      </c>
      <c r="R128" s="102"/>
      <c r="S128" s="47"/>
      <c r="T128" s="102"/>
      <c r="U128" s="52">
        <f>VLOOKUP(Table11[[#This Row],[Control]],'Support(Theoretical)'!$R:$AD,10,FALSE)</f>
        <v>0</v>
      </c>
      <c r="V128" s="52">
        <f>VLOOKUP(Table11[[#This Row],[Control]],'Support(Theoretical)'!$R:$AD,11,FALSE)</f>
        <v>0</v>
      </c>
      <c r="W128" s="53" t="str">
        <f>VLOOKUP(Table11[[#This Row],[Control]],'Support(Theoretical)'!$R:$AD,12,FALSE)</f>
        <v>NOT MET</v>
      </c>
      <c r="X128" s="54" t="str">
        <f>VLOOKUP(Table11[[#This Row],[Control]],'Support(Theoretical)'!$R:$AD,13,FALSE)</f>
        <v>NOT MET</v>
      </c>
    </row>
    <row r="129" spans="1:24" ht="75" x14ac:dyDescent="0.25">
      <c r="A129" s="34" t="s">
        <v>15</v>
      </c>
      <c r="B129" s="34">
        <v>1</v>
      </c>
      <c r="C129" s="34">
        <v>1</v>
      </c>
      <c r="D129" s="34">
        <v>1</v>
      </c>
      <c r="E129" s="34">
        <v>1</v>
      </c>
      <c r="F129" s="35">
        <v>2314</v>
      </c>
      <c r="G129" s="80">
        <v>2314.1</v>
      </c>
      <c r="H129" s="65"/>
      <c r="I129" s="65" t="s">
        <v>203</v>
      </c>
      <c r="J129" s="135"/>
      <c r="K129" s="135"/>
      <c r="L129" s="47"/>
      <c r="M129" s="47" t="s">
        <v>74</v>
      </c>
      <c r="N129" s="100"/>
      <c r="P129" s="140" t="s">
        <v>16</v>
      </c>
      <c r="Q129" s="149">
        <v>3104</v>
      </c>
      <c r="R129" s="102"/>
      <c r="S129" s="47"/>
      <c r="T129" s="102"/>
      <c r="U129" s="52">
        <f>VLOOKUP(Table11[[#This Row],[Control]],'Support(Theoretical)'!$R:$AD,10,FALSE)</f>
        <v>0</v>
      </c>
      <c r="V129" s="52">
        <f>VLOOKUP(Table11[[#This Row],[Control]],'Support(Theoretical)'!$R:$AD,11,FALSE)</f>
        <v>0</v>
      </c>
      <c r="W129" s="53" t="str">
        <f>VLOOKUP(Table11[[#This Row],[Control]],'Support(Theoretical)'!$R:$AD,12,FALSE)</f>
        <v>NOT MET</v>
      </c>
      <c r="X129" s="54" t="str">
        <f>VLOOKUP(Table11[[#This Row],[Control]],'Support(Theoretical)'!$R:$AD,13,FALSE)</f>
        <v>NOT MET</v>
      </c>
    </row>
    <row r="130" spans="1:24" ht="60" x14ac:dyDescent="0.25">
      <c r="A130" s="34" t="s">
        <v>15</v>
      </c>
      <c r="B130" s="34">
        <v>1</v>
      </c>
      <c r="C130" s="34">
        <v>1</v>
      </c>
      <c r="D130" s="34">
        <v>1</v>
      </c>
      <c r="E130" s="34">
        <v>1</v>
      </c>
      <c r="F130" s="35">
        <v>2314</v>
      </c>
      <c r="G130" s="80">
        <v>2314.1999999999998</v>
      </c>
      <c r="H130" s="65"/>
      <c r="I130" s="65" t="s">
        <v>204</v>
      </c>
      <c r="J130" s="135"/>
      <c r="K130" s="135"/>
      <c r="L130" s="47"/>
      <c r="M130" s="47" t="s">
        <v>74</v>
      </c>
      <c r="N130" s="100"/>
      <c r="P130" s="140" t="s">
        <v>16</v>
      </c>
      <c r="Q130" s="149">
        <v>3105</v>
      </c>
      <c r="R130" s="102"/>
      <c r="S130" s="47"/>
      <c r="T130" s="102"/>
      <c r="U130" s="52">
        <f>VLOOKUP(Table11[[#This Row],[Control]],'Support(Theoretical)'!$R:$AD,10,FALSE)</f>
        <v>0</v>
      </c>
      <c r="V130" s="52">
        <f>VLOOKUP(Table11[[#This Row],[Control]],'Support(Theoretical)'!$R:$AD,11,FALSE)</f>
        <v>0</v>
      </c>
      <c r="W130" s="53" t="str">
        <f>VLOOKUP(Table11[[#This Row],[Control]],'Support(Theoretical)'!$R:$AD,12,FALSE)</f>
        <v>NOT MET</v>
      </c>
      <c r="X130" s="54" t="str">
        <f>VLOOKUP(Table11[[#This Row],[Control]],'Support(Theoretical)'!$R:$AD,13,FALSE)</f>
        <v>NOT MET</v>
      </c>
    </row>
    <row r="131" spans="1:24" ht="75" hidden="1" x14ac:dyDescent="0.25">
      <c r="A131" s="32" t="s">
        <v>15</v>
      </c>
      <c r="B131" s="32">
        <v>0</v>
      </c>
      <c r="C131" s="32">
        <v>1</v>
      </c>
      <c r="D131" s="32">
        <v>1</v>
      </c>
      <c r="E131" s="32">
        <v>1</v>
      </c>
      <c r="F131" s="33">
        <v>2315</v>
      </c>
      <c r="G131" s="79">
        <v>2315.1</v>
      </c>
      <c r="H131" s="64"/>
      <c r="I131" s="64" t="s">
        <v>205</v>
      </c>
      <c r="J131" s="135"/>
      <c r="K131" s="135"/>
      <c r="L131" s="47"/>
      <c r="M131" s="47" t="s">
        <v>74</v>
      </c>
      <c r="N131" s="100"/>
      <c r="P131" s="140" t="s">
        <v>16</v>
      </c>
      <c r="Q131" s="149">
        <v>3106</v>
      </c>
      <c r="R131" s="102"/>
      <c r="S131" s="47"/>
      <c r="T131" s="102"/>
      <c r="U131" s="52">
        <f>VLOOKUP(Table11[[#This Row],[Control]],'Support(Theoretical)'!$R:$AD,10,FALSE)</f>
        <v>0</v>
      </c>
      <c r="V131" s="52">
        <f>VLOOKUP(Table11[[#This Row],[Control]],'Support(Theoretical)'!$R:$AD,11,FALSE)</f>
        <v>0</v>
      </c>
      <c r="W131" s="53" t="str">
        <f>VLOOKUP(Table11[[#This Row],[Control]],'Support(Theoretical)'!$R:$AD,12,FALSE)</f>
        <v>NOT MET</v>
      </c>
      <c r="X131" s="54" t="str">
        <f>VLOOKUP(Table11[[#This Row],[Control]],'Support(Theoretical)'!$R:$AD,13,FALSE)</f>
        <v>NOT MET</v>
      </c>
    </row>
    <row r="132" spans="1:24" ht="60" hidden="1" x14ac:dyDescent="0.25">
      <c r="A132" s="32" t="s">
        <v>15</v>
      </c>
      <c r="B132" s="32">
        <v>0</v>
      </c>
      <c r="C132" s="32">
        <v>1</v>
      </c>
      <c r="D132" s="32">
        <v>1</v>
      </c>
      <c r="E132" s="32">
        <v>1</v>
      </c>
      <c r="F132" s="33">
        <v>2315</v>
      </c>
      <c r="G132" s="79">
        <v>2315.1999999999998</v>
      </c>
      <c r="H132" s="64"/>
      <c r="I132" s="64" t="s">
        <v>206</v>
      </c>
      <c r="J132" s="135"/>
      <c r="K132" s="135"/>
      <c r="L132" s="47"/>
      <c r="M132" s="47" t="s">
        <v>74</v>
      </c>
      <c r="N132" s="100"/>
      <c r="P132" s="140" t="s">
        <v>16</v>
      </c>
      <c r="Q132" s="149">
        <v>3107</v>
      </c>
      <c r="R132" s="102"/>
      <c r="S132" s="47"/>
      <c r="T132" s="102"/>
      <c r="U132" s="52">
        <f>VLOOKUP(Table11[[#This Row],[Control]],'Support(Theoretical)'!$R:$AD,10,FALSE)</f>
        <v>0</v>
      </c>
      <c r="V132" s="53" t="str">
        <f>VLOOKUP(Table11[[#This Row],[Control]],'Support(Theoretical)'!$R:$AD,11,FALSE)</f>
        <v>NOT MET</v>
      </c>
      <c r="W132" s="53" t="str">
        <f>VLOOKUP(Table11[[#This Row],[Control]],'Support(Theoretical)'!$R:$AD,12,FALSE)</f>
        <v>NOT MET</v>
      </c>
      <c r="X132" s="54" t="str">
        <f>VLOOKUP(Table11[[#This Row],[Control]],'Support(Theoretical)'!$R:$AD,13,FALSE)</f>
        <v>NOT MET</v>
      </c>
    </row>
    <row r="133" spans="1:24" ht="60" hidden="1" x14ac:dyDescent="0.25">
      <c r="A133" s="32" t="s">
        <v>15</v>
      </c>
      <c r="B133" s="32">
        <v>0</v>
      </c>
      <c r="C133" s="32">
        <v>1</v>
      </c>
      <c r="D133" s="32">
        <v>1</v>
      </c>
      <c r="E133" s="32">
        <v>1</v>
      </c>
      <c r="F133" s="33">
        <v>2315</v>
      </c>
      <c r="G133" s="79">
        <v>2315.3000000000002</v>
      </c>
      <c r="H133" s="64"/>
      <c r="I133" s="64" t="s">
        <v>207</v>
      </c>
      <c r="J133" s="135"/>
      <c r="K133" s="135"/>
      <c r="L133" s="47"/>
      <c r="M133" s="47" t="s">
        <v>74</v>
      </c>
      <c r="N133" s="100"/>
      <c r="P133" s="140" t="s">
        <v>16</v>
      </c>
      <c r="Q133" s="149">
        <v>3108</v>
      </c>
      <c r="R133" s="102"/>
      <c r="S133" s="47"/>
      <c r="T133" s="102"/>
      <c r="U133" s="52">
        <f>VLOOKUP(Table11[[#This Row],[Control]],'Support(Theoretical)'!$R:$AD,10,FALSE)</f>
        <v>0</v>
      </c>
      <c r="V133" s="53" t="str">
        <f>VLOOKUP(Table11[[#This Row],[Control]],'Support(Theoretical)'!$R:$AD,11,FALSE)</f>
        <v>NOT MET</v>
      </c>
      <c r="W133" s="53" t="str">
        <f>VLOOKUP(Table11[[#This Row],[Control]],'Support(Theoretical)'!$R:$AD,12,FALSE)</f>
        <v>NOT MET</v>
      </c>
      <c r="X133" s="54" t="str">
        <f>VLOOKUP(Table11[[#This Row],[Control]],'Support(Theoretical)'!$R:$AD,13,FALSE)</f>
        <v>NOT MET</v>
      </c>
    </row>
    <row r="134" spans="1:24" ht="75" hidden="1" x14ac:dyDescent="0.25">
      <c r="A134" s="34" t="s">
        <v>15</v>
      </c>
      <c r="B134" s="34">
        <v>0</v>
      </c>
      <c r="C134" s="34">
        <v>1</v>
      </c>
      <c r="D134" s="34">
        <v>1</v>
      </c>
      <c r="E134" s="34">
        <v>1</v>
      </c>
      <c r="F134" s="35">
        <v>2316</v>
      </c>
      <c r="G134" s="80">
        <v>2316.1</v>
      </c>
      <c r="H134" s="65"/>
      <c r="I134" s="65" t="s">
        <v>208</v>
      </c>
      <c r="J134" s="135"/>
      <c r="K134" s="135"/>
      <c r="L134" s="47"/>
      <c r="M134" s="47" t="s">
        <v>74</v>
      </c>
      <c r="N134" s="100"/>
      <c r="P134" s="140" t="s">
        <v>16</v>
      </c>
      <c r="Q134" s="149">
        <v>3109</v>
      </c>
      <c r="R134" s="102"/>
      <c r="S134" s="47"/>
      <c r="T134" s="102"/>
      <c r="U134" s="52">
        <f>VLOOKUP(Table11[[#This Row],[Control]],'Support(Theoretical)'!$R:$AD,10,FALSE)</f>
        <v>0</v>
      </c>
      <c r="V134" s="53" t="str">
        <f>VLOOKUP(Table11[[#This Row],[Control]],'Support(Theoretical)'!$R:$AD,11,FALSE)</f>
        <v>NOT MET</v>
      </c>
      <c r="W134" s="53" t="str">
        <f>VLOOKUP(Table11[[#This Row],[Control]],'Support(Theoretical)'!$R:$AD,12,FALSE)</f>
        <v>NOT MET</v>
      </c>
      <c r="X134" s="54" t="str">
        <f>VLOOKUP(Table11[[#This Row],[Control]],'Support(Theoretical)'!$R:$AD,13,FALSE)</f>
        <v>NOT MET</v>
      </c>
    </row>
    <row r="135" spans="1:24" ht="105" hidden="1" x14ac:dyDescent="0.25">
      <c r="A135" s="34" t="s">
        <v>15</v>
      </c>
      <c r="B135" s="34">
        <v>0</v>
      </c>
      <c r="C135" s="34">
        <v>1</v>
      </c>
      <c r="D135" s="34">
        <v>1</v>
      </c>
      <c r="E135" s="34">
        <v>1</v>
      </c>
      <c r="F135" s="35">
        <v>2316</v>
      </c>
      <c r="G135" s="80">
        <v>2316.1999999999998</v>
      </c>
      <c r="H135" s="65"/>
      <c r="I135" s="65" t="s">
        <v>209</v>
      </c>
      <c r="J135" s="135"/>
      <c r="K135" s="135"/>
      <c r="L135" s="47"/>
      <c r="M135" s="47" t="s">
        <v>74</v>
      </c>
      <c r="N135" s="100"/>
      <c r="P135" s="140" t="s">
        <v>16</v>
      </c>
      <c r="Q135" s="149">
        <v>3110</v>
      </c>
      <c r="R135" s="102"/>
      <c r="S135" s="47"/>
      <c r="T135" s="102"/>
      <c r="U135" s="52">
        <f>VLOOKUP(Table11[[#This Row],[Control]],'Support(Theoretical)'!$R:$AD,10,FALSE)</f>
        <v>0</v>
      </c>
      <c r="V135" s="52">
        <f>VLOOKUP(Table11[[#This Row],[Control]],'Support(Theoretical)'!$R:$AD,11,FALSE)</f>
        <v>0</v>
      </c>
      <c r="W135" s="53" t="str">
        <f>VLOOKUP(Table11[[#This Row],[Control]],'Support(Theoretical)'!$R:$AD,12,FALSE)</f>
        <v>NOT MET</v>
      </c>
      <c r="X135" s="54" t="str">
        <f>VLOOKUP(Table11[[#This Row],[Control]],'Support(Theoretical)'!$R:$AD,13,FALSE)</f>
        <v>NOT MET</v>
      </c>
    </row>
    <row r="136" spans="1:24" ht="135" hidden="1" x14ac:dyDescent="0.25">
      <c r="A136" s="34" t="s">
        <v>15</v>
      </c>
      <c r="B136" s="34">
        <v>0</v>
      </c>
      <c r="C136" s="34">
        <v>1</v>
      </c>
      <c r="D136" s="34">
        <v>1</v>
      </c>
      <c r="E136" s="34">
        <v>1</v>
      </c>
      <c r="F136" s="35">
        <v>2316</v>
      </c>
      <c r="G136" s="80">
        <v>2316.3000000000002</v>
      </c>
      <c r="H136" s="65"/>
      <c r="I136" s="65" t="s">
        <v>210</v>
      </c>
      <c r="J136" s="135"/>
      <c r="K136" s="135"/>
      <c r="L136" s="47"/>
      <c r="M136" s="47" t="s">
        <v>74</v>
      </c>
      <c r="N136" s="100"/>
      <c r="P136" s="140" t="s">
        <v>16</v>
      </c>
      <c r="Q136" s="149">
        <v>3200</v>
      </c>
      <c r="R136" s="102"/>
      <c r="S136" s="47"/>
      <c r="T136" s="102"/>
      <c r="U136" s="52">
        <f>VLOOKUP(Table11[[#This Row],[Control]],'Support(Theoretical)'!$R:$AD,10,FALSE)</f>
        <v>0</v>
      </c>
      <c r="V136" s="53" t="str">
        <f>VLOOKUP(Table11[[#This Row],[Control]],'Support(Theoretical)'!$R:$AD,11,FALSE)</f>
        <v>NOT MET</v>
      </c>
      <c r="W136" s="53" t="str">
        <f>VLOOKUP(Table11[[#This Row],[Control]],'Support(Theoretical)'!$R:$AD,12,FALSE)</f>
        <v>NOT MET</v>
      </c>
      <c r="X136" s="54" t="str">
        <f>VLOOKUP(Table11[[#This Row],[Control]],'Support(Theoretical)'!$R:$AD,13,FALSE)</f>
        <v>NOT MET</v>
      </c>
    </row>
    <row r="137" spans="1:24" ht="60" hidden="1" x14ac:dyDescent="0.25">
      <c r="A137" s="34" t="s">
        <v>15</v>
      </c>
      <c r="B137" s="34">
        <v>0</v>
      </c>
      <c r="C137" s="34">
        <v>1</v>
      </c>
      <c r="D137" s="34">
        <v>1</v>
      </c>
      <c r="E137" s="34">
        <v>1</v>
      </c>
      <c r="F137" s="35">
        <v>2316</v>
      </c>
      <c r="G137" s="80">
        <v>2316.4</v>
      </c>
      <c r="H137" s="65"/>
      <c r="I137" s="65" t="s">
        <v>211</v>
      </c>
      <c r="J137" s="135"/>
      <c r="K137" s="135"/>
      <c r="L137" s="47"/>
      <c r="M137" s="47" t="s">
        <v>74</v>
      </c>
      <c r="N137" s="100"/>
      <c r="P137" s="140" t="s">
        <v>16</v>
      </c>
      <c r="Q137" s="149">
        <v>3201</v>
      </c>
      <c r="R137" s="102"/>
      <c r="S137" s="47"/>
      <c r="T137" s="102"/>
      <c r="U137" s="52">
        <f>VLOOKUP(Table11[[#This Row],[Control]],'Support(Theoretical)'!$R:$AD,10,FALSE)</f>
        <v>0</v>
      </c>
      <c r="V137" s="53" t="str">
        <f>VLOOKUP(Table11[[#This Row],[Control]],'Support(Theoretical)'!$R:$AD,11,FALSE)</f>
        <v>NOT MET</v>
      </c>
      <c r="W137" s="53" t="str">
        <f>VLOOKUP(Table11[[#This Row],[Control]],'Support(Theoretical)'!$R:$AD,12,FALSE)</f>
        <v>NOT MET</v>
      </c>
      <c r="X137" s="54" t="str">
        <f>VLOOKUP(Table11[[#This Row],[Control]],'Support(Theoretical)'!$R:$AD,13,FALSE)</f>
        <v>NOT MET</v>
      </c>
    </row>
    <row r="138" spans="1:24" ht="60" hidden="1" x14ac:dyDescent="0.25">
      <c r="A138" s="34" t="s">
        <v>15</v>
      </c>
      <c r="B138" s="34">
        <v>0</v>
      </c>
      <c r="C138" s="34">
        <v>1</v>
      </c>
      <c r="D138" s="34">
        <v>1</v>
      </c>
      <c r="E138" s="34">
        <v>1</v>
      </c>
      <c r="F138" s="35">
        <v>2316</v>
      </c>
      <c r="G138" s="80">
        <v>2316.5</v>
      </c>
      <c r="H138" s="65"/>
      <c r="I138" s="65" t="s">
        <v>212</v>
      </c>
      <c r="J138" s="135"/>
      <c r="K138" s="135"/>
      <c r="L138" s="47"/>
      <c r="M138" s="47" t="s">
        <v>74</v>
      </c>
      <c r="N138" s="100"/>
      <c r="P138" s="140" t="s">
        <v>16</v>
      </c>
      <c r="Q138" s="149">
        <v>3202</v>
      </c>
      <c r="R138" s="102"/>
      <c r="S138" s="47"/>
      <c r="T138" s="102"/>
      <c r="U138" s="52">
        <f>VLOOKUP(Table11[[#This Row],[Control]],'Support(Theoretical)'!$R:$AD,10,FALSE)</f>
        <v>0</v>
      </c>
      <c r="V138" s="52">
        <f>VLOOKUP(Table11[[#This Row],[Control]],'Support(Theoretical)'!$R:$AD,11,FALSE)</f>
        <v>0</v>
      </c>
      <c r="W138" s="53" t="str">
        <f>VLOOKUP(Table11[[#This Row],[Control]],'Support(Theoretical)'!$R:$AD,12,FALSE)</f>
        <v>NOT MET</v>
      </c>
      <c r="X138" s="54" t="str">
        <f>VLOOKUP(Table11[[#This Row],[Control]],'Support(Theoretical)'!$R:$AD,13,FALSE)</f>
        <v>NOT MET</v>
      </c>
    </row>
    <row r="139" spans="1:24" ht="60" hidden="1" x14ac:dyDescent="0.25">
      <c r="A139" s="32" t="s">
        <v>15</v>
      </c>
      <c r="B139" s="32">
        <v>0</v>
      </c>
      <c r="C139" s="32">
        <v>1</v>
      </c>
      <c r="D139" s="32">
        <v>1</v>
      </c>
      <c r="E139" s="32">
        <v>1</v>
      </c>
      <c r="F139" s="33">
        <v>2317</v>
      </c>
      <c r="G139" s="79">
        <v>2317.1</v>
      </c>
      <c r="H139" s="64"/>
      <c r="I139" s="64" t="s">
        <v>213</v>
      </c>
      <c r="J139" s="135"/>
      <c r="K139" s="135"/>
      <c r="L139" s="47"/>
      <c r="M139" s="47" t="s">
        <v>74</v>
      </c>
      <c r="N139" s="100"/>
      <c r="P139" s="140" t="s">
        <v>16</v>
      </c>
      <c r="Q139" s="149">
        <v>3203</v>
      </c>
      <c r="R139" s="102"/>
      <c r="S139" s="47"/>
      <c r="T139" s="102"/>
      <c r="U139" s="52">
        <f>VLOOKUP(Table11[[#This Row],[Control]],'Support(Theoretical)'!$R:$AD,10,FALSE)</f>
        <v>0</v>
      </c>
      <c r="V139" s="53" t="str">
        <f>VLOOKUP(Table11[[#This Row],[Control]],'Support(Theoretical)'!$R:$AD,11,FALSE)</f>
        <v>NOT MET</v>
      </c>
      <c r="W139" s="53" t="str">
        <f>VLOOKUP(Table11[[#This Row],[Control]],'Support(Theoretical)'!$R:$AD,12,FALSE)</f>
        <v>NOT MET</v>
      </c>
      <c r="X139" s="54" t="str">
        <f>VLOOKUP(Table11[[#This Row],[Control]],'Support(Theoretical)'!$R:$AD,13,FALSE)</f>
        <v>NOT MET</v>
      </c>
    </row>
    <row r="140" spans="1:24" ht="150" hidden="1" x14ac:dyDescent="0.25">
      <c r="A140" s="32" t="s">
        <v>15</v>
      </c>
      <c r="B140" s="32">
        <v>0</v>
      </c>
      <c r="C140" s="32">
        <v>1</v>
      </c>
      <c r="D140" s="32">
        <v>1</v>
      </c>
      <c r="E140" s="32">
        <v>1</v>
      </c>
      <c r="F140" s="33">
        <v>2317</v>
      </c>
      <c r="G140" s="79">
        <v>2317.1999999999998</v>
      </c>
      <c r="H140" s="64"/>
      <c r="I140" s="64" t="s">
        <v>214</v>
      </c>
      <c r="J140" s="135"/>
      <c r="K140" s="135"/>
      <c r="L140" s="47"/>
      <c r="M140" s="47" t="s">
        <v>74</v>
      </c>
      <c r="N140" s="100"/>
      <c r="P140" s="140" t="s">
        <v>16</v>
      </c>
      <c r="Q140" s="149">
        <v>3204</v>
      </c>
      <c r="R140" s="102"/>
      <c r="S140" s="47"/>
      <c r="T140" s="102"/>
      <c r="U140" s="52">
        <f>VLOOKUP(Table11[[#This Row],[Control]],'Support(Theoretical)'!$R:$AD,10,FALSE)</f>
        <v>0</v>
      </c>
      <c r="V140" s="53" t="str">
        <f>VLOOKUP(Table11[[#This Row],[Control]],'Support(Theoretical)'!$R:$AD,11,FALSE)</f>
        <v>NOT MET</v>
      </c>
      <c r="W140" s="53" t="str">
        <f>VLOOKUP(Table11[[#This Row],[Control]],'Support(Theoretical)'!$R:$AD,12,FALSE)</f>
        <v>NOT MET</v>
      </c>
      <c r="X140" s="54" t="str">
        <f>VLOOKUP(Table11[[#This Row],[Control]],'Support(Theoretical)'!$R:$AD,13,FALSE)</f>
        <v>NOT MET</v>
      </c>
    </row>
    <row r="141" spans="1:24" ht="60" hidden="1" x14ac:dyDescent="0.25">
      <c r="A141" s="34" t="s">
        <v>15</v>
      </c>
      <c r="B141" s="34">
        <v>0</v>
      </c>
      <c r="C141" s="34">
        <v>1</v>
      </c>
      <c r="D141" s="34">
        <v>1</v>
      </c>
      <c r="E141" s="34">
        <v>1</v>
      </c>
      <c r="F141" s="35">
        <v>2318</v>
      </c>
      <c r="G141" s="80">
        <v>2318.1</v>
      </c>
      <c r="H141" s="65"/>
      <c r="I141" s="65" t="s">
        <v>215</v>
      </c>
      <c r="J141" s="135"/>
      <c r="K141" s="135"/>
      <c r="L141" s="47"/>
      <c r="M141" s="47" t="s">
        <v>74</v>
      </c>
      <c r="N141" s="100"/>
      <c r="P141" s="142" t="s">
        <v>17</v>
      </c>
      <c r="Q141" s="150">
        <v>4100</v>
      </c>
      <c r="R141" s="102"/>
      <c r="S141" s="47"/>
      <c r="T141" s="102"/>
      <c r="U141" s="52">
        <f>VLOOKUP(Table11[[#This Row],[Control]],'Support(Theoretical)'!$R:$AD,10,FALSE)</f>
        <v>0</v>
      </c>
      <c r="V141" s="53" t="str">
        <f>VLOOKUP(Table11[[#This Row],[Control]],'Support(Theoretical)'!$R:$AD,11,FALSE)</f>
        <v>NOT MET</v>
      </c>
      <c r="W141" s="53" t="str">
        <f>VLOOKUP(Table11[[#This Row],[Control]],'Support(Theoretical)'!$R:$AD,12,FALSE)</f>
        <v>NOT MET</v>
      </c>
      <c r="X141" s="54" t="str">
        <f>VLOOKUP(Table11[[#This Row],[Control]],'Support(Theoretical)'!$R:$AD,13,FALSE)</f>
        <v>NOT MET</v>
      </c>
    </row>
    <row r="142" spans="1:24" ht="105" hidden="1" x14ac:dyDescent="0.25">
      <c r="A142" s="34" t="s">
        <v>15</v>
      </c>
      <c r="B142" s="34">
        <v>0</v>
      </c>
      <c r="C142" s="34">
        <v>1</v>
      </c>
      <c r="D142" s="34">
        <v>1</v>
      </c>
      <c r="E142" s="34">
        <v>1</v>
      </c>
      <c r="F142" s="35">
        <v>2318</v>
      </c>
      <c r="G142" s="80">
        <v>2318.1999999999998</v>
      </c>
      <c r="H142" s="65"/>
      <c r="I142" s="65" t="s">
        <v>216</v>
      </c>
      <c r="J142" s="135"/>
      <c r="K142" s="135"/>
      <c r="L142" s="47"/>
      <c r="M142" s="47" t="s">
        <v>74</v>
      </c>
      <c r="N142" s="100"/>
      <c r="P142" s="142" t="s">
        <v>17</v>
      </c>
      <c r="Q142" s="150">
        <v>4101</v>
      </c>
      <c r="R142" s="102"/>
      <c r="S142" s="47"/>
      <c r="T142" s="102"/>
      <c r="U142" s="52">
        <f>VLOOKUP(Table11[[#This Row],[Control]],'Support(Theoretical)'!$R:$AD,10,FALSE)</f>
        <v>0</v>
      </c>
      <c r="V142" s="52">
        <f>VLOOKUP(Table11[[#This Row],[Control]],'Support(Theoretical)'!$R:$AD,11,FALSE)</f>
        <v>0</v>
      </c>
      <c r="W142" s="53" t="str">
        <f>VLOOKUP(Table11[[#This Row],[Control]],'Support(Theoretical)'!$R:$AD,12,FALSE)</f>
        <v>NOT MET</v>
      </c>
      <c r="X142" s="54" t="str">
        <f>VLOOKUP(Table11[[#This Row],[Control]],'Support(Theoretical)'!$R:$AD,13,FALSE)</f>
        <v>NOT MET</v>
      </c>
    </row>
    <row r="143" spans="1:24" ht="210" hidden="1" x14ac:dyDescent="0.25">
      <c r="A143" s="32" t="s">
        <v>15</v>
      </c>
      <c r="B143" s="32">
        <v>0</v>
      </c>
      <c r="C143" s="32">
        <v>1</v>
      </c>
      <c r="D143" s="32">
        <v>1</v>
      </c>
      <c r="E143" s="32">
        <v>1</v>
      </c>
      <c r="F143" s="33">
        <v>2319</v>
      </c>
      <c r="G143" s="79">
        <v>2319.1</v>
      </c>
      <c r="H143" s="64"/>
      <c r="I143" s="64" t="s">
        <v>217</v>
      </c>
      <c r="J143" s="135"/>
      <c r="K143" s="135"/>
      <c r="L143" s="47"/>
      <c r="M143" s="47" t="s">
        <v>74</v>
      </c>
      <c r="N143" s="100"/>
      <c r="P143" s="142" t="s">
        <v>17</v>
      </c>
      <c r="Q143" s="150">
        <v>4102</v>
      </c>
      <c r="R143" s="102"/>
      <c r="S143" s="47"/>
      <c r="T143" s="102"/>
      <c r="U143" s="52">
        <f>VLOOKUP(Table11[[#This Row],[Control]],'Support(Theoretical)'!$R:$AD,10,FALSE)</f>
        <v>0</v>
      </c>
      <c r="V143" s="52">
        <f>VLOOKUP(Table11[[#This Row],[Control]],'Support(Theoretical)'!$R:$AD,11,FALSE)</f>
        <v>0</v>
      </c>
      <c r="W143" s="53" t="str">
        <f>VLOOKUP(Table11[[#This Row],[Control]],'Support(Theoretical)'!$R:$AD,12,FALSE)</f>
        <v>NOT MET</v>
      </c>
      <c r="X143" s="54" t="str">
        <f>VLOOKUP(Table11[[#This Row],[Control]],'Support(Theoretical)'!$R:$AD,13,FALSE)</f>
        <v>NOT MET</v>
      </c>
    </row>
    <row r="144" spans="1:24" ht="120" hidden="1" x14ac:dyDescent="0.25">
      <c r="A144" s="34" t="s">
        <v>15</v>
      </c>
      <c r="B144" s="34">
        <v>0</v>
      </c>
      <c r="C144" s="34">
        <v>0</v>
      </c>
      <c r="D144" s="34">
        <v>1</v>
      </c>
      <c r="E144" s="34">
        <v>1</v>
      </c>
      <c r="F144" s="35">
        <v>2320</v>
      </c>
      <c r="G144" s="80">
        <v>2320.1</v>
      </c>
      <c r="H144" s="65"/>
      <c r="I144" s="65" t="s">
        <v>218</v>
      </c>
      <c r="J144" s="135"/>
      <c r="K144" s="135"/>
      <c r="L144" s="47"/>
      <c r="M144" s="47" t="s">
        <v>74</v>
      </c>
      <c r="N144" s="100"/>
      <c r="P144" s="142" t="s">
        <v>17</v>
      </c>
      <c r="Q144" s="150">
        <v>4103</v>
      </c>
      <c r="R144" s="102"/>
      <c r="S144" s="47"/>
      <c r="T144" s="102"/>
      <c r="U144" s="52">
        <f>VLOOKUP(Table11[[#This Row],[Control]],'Support(Theoretical)'!$R:$AD,10,FALSE)</f>
        <v>0</v>
      </c>
      <c r="V144" s="52">
        <f>VLOOKUP(Table11[[#This Row],[Control]],'Support(Theoretical)'!$R:$AD,11,FALSE)</f>
        <v>0</v>
      </c>
      <c r="W144" s="53" t="str">
        <f>VLOOKUP(Table11[[#This Row],[Control]],'Support(Theoretical)'!$R:$AD,12,FALSE)</f>
        <v>NOT MET</v>
      </c>
      <c r="X144" s="54" t="str">
        <f>VLOOKUP(Table11[[#This Row],[Control]],'Support(Theoretical)'!$R:$AD,13,FALSE)</f>
        <v>NOT MET</v>
      </c>
    </row>
    <row r="145" spans="1:24" ht="120" hidden="1" x14ac:dyDescent="0.25">
      <c r="A145" s="34" t="s">
        <v>15</v>
      </c>
      <c r="B145" s="34">
        <v>0</v>
      </c>
      <c r="C145" s="34">
        <v>0</v>
      </c>
      <c r="D145" s="34">
        <v>1</v>
      </c>
      <c r="E145" s="34">
        <v>1</v>
      </c>
      <c r="F145" s="35">
        <v>2320</v>
      </c>
      <c r="G145" s="80">
        <v>2320.1999999999998</v>
      </c>
      <c r="H145" s="65"/>
      <c r="I145" s="65" t="s">
        <v>219</v>
      </c>
      <c r="J145" s="135"/>
      <c r="K145" s="135"/>
      <c r="L145" s="47"/>
      <c r="M145" s="47" t="s">
        <v>74</v>
      </c>
      <c r="N145" s="100"/>
      <c r="P145" s="142" t="s">
        <v>17</v>
      </c>
      <c r="Q145" s="150">
        <v>4104</v>
      </c>
      <c r="R145" s="102"/>
      <c r="S145" s="47"/>
      <c r="T145" s="102"/>
      <c r="U145" s="52">
        <f>VLOOKUP(Table11[[#This Row],[Control]],'Support(Theoretical)'!$R:$AD,10,FALSE)</f>
        <v>0</v>
      </c>
      <c r="V145" s="53" t="str">
        <f>VLOOKUP(Table11[[#This Row],[Control]],'Support(Theoretical)'!$R:$AD,11,FALSE)</f>
        <v>NOT MET</v>
      </c>
      <c r="W145" s="53" t="str">
        <f>VLOOKUP(Table11[[#This Row],[Control]],'Support(Theoretical)'!$R:$AD,12,FALSE)</f>
        <v>NOT MET</v>
      </c>
      <c r="X145" s="54" t="str">
        <f>VLOOKUP(Table11[[#This Row],[Control]],'Support(Theoretical)'!$R:$AD,13,FALSE)</f>
        <v>NOT MET</v>
      </c>
    </row>
    <row r="146" spans="1:24" ht="60" hidden="1" x14ac:dyDescent="0.25">
      <c r="A146" s="34" t="s">
        <v>15</v>
      </c>
      <c r="B146" s="34">
        <v>0</v>
      </c>
      <c r="C146" s="34">
        <v>0</v>
      </c>
      <c r="D146" s="34">
        <v>1</v>
      </c>
      <c r="E146" s="34">
        <v>1</v>
      </c>
      <c r="F146" s="35">
        <v>2320</v>
      </c>
      <c r="G146" s="80">
        <v>2320.3000000000002</v>
      </c>
      <c r="H146" s="65"/>
      <c r="I146" s="65" t="s">
        <v>220</v>
      </c>
      <c r="J146" s="135"/>
      <c r="K146" s="135"/>
      <c r="L146" s="47"/>
      <c r="M146" s="47" t="s">
        <v>74</v>
      </c>
      <c r="N146" s="100"/>
      <c r="P146" s="142" t="s">
        <v>17</v>
      </c>
      <c r="Q146" s="150">
        <v>4105</v>
      </c>
      <c r="R146" s="102"/>
      <c r="S146" s="47"/>
      <c r="T146" s="102"/>
      <c r="U146" s="52">
        <f>VLOOKUP(Table11[[#This Row],[Control]],'Support(Theoretical)'!$R:$AD,10,FALSE)</f>
        <v>0</v>
      </c>
      <c r="V146" s="52">
        <f>VLOOKUP(Table11[[#This Row],[Control]],'Support(Theoretical)'!$R:$AD,11,FALSE)</f>
        <v>0</v>
      </c>
      <c r="W146" s="53" t="str">
        <f>VLOOKUP(Table11[[#This Row],[Control]],'Support(Theoretical)'!$R:$AD,12,FALSE)</f>
        <v>NOT MET</v>
      </c>
      <c r="X146" s="54" t="str">
        <f>VLOOKUP(Table11[[#This Row],[Control]],'Support(Theoretical)'!$R:$AD,13,FALSE)</f>
        <v>NOT MET</v>
      </c>
    </row>
    <row r="147" spans="1:24" ht="60" hidden="1" x14ac:dyDescent="0.25">
      <c r="A147" s="34" t="s">
        <v>15</v>
      </c>
      <c r="B147" s="34">
        <v>0</v>
      </c>
      <c r="C147" s="34">
        <v>0</v>
      </c>
      <c r="D147" s="34">
        <v>1</v>
      </c>
      <c r="E147" s="34">
        <v>1</v>
      </c>
      <c r="F147" s="35">
        <v>2320</v>
      </c>
      <c r="G147" s="80">
        <v>2320.4</v>
      </c>
      <c r="H147" s="65"/>
      <c r="I147" s="65" t="s">
        <v>221</v>
      </c>
      <c r="J147" s="135"/>
      <c r="K147" s="135"/>
      <c r="L147" s="47"/>
      <c r="M147" s="47" t="s">
        <v>74</v>
      </c>
      <c r="N147" s="100"/>
      <c r="P147" s="142" t="s">
        <v>17</v>
      </c>
      <c r="Q147" s="150">
        <v>4106</v>
      </c>
      <c r="R147" s="102"/>
      <c r="S147" s="47"/>
      <c r="T147" s="102"/>
      <c r="U147" s="52">
        <f>VLOOKUP(Table11[[#This Row],[Control]],'Support(Theoretical)'!$R:$AD,10,FALSE)</f>
        <v>0</v>
      </c>
      <c r="V147" s="53" t="str">
        <f>VLOOKUP(Table11[[#This Row],[Control]],'Support(Theoretical)'!$R:$AD,11,FALSE)</f>
        <v>NOT MET</v>
      </c>
      <c r="W147" s="53" t="str">
        <f>VLOOKUP(Table11[[#This Row],[Control]],'Support(Theoretical)'!$R:$AD,12,FALSE)</f>
        <v>NOT MET</v>
      </c>
      <c r="X147" s="54" t="str">
        <f>VLOOKUP(Table11[[#This Row],[Control]],'Support(Theoretical)'!$R:$AD,13,FALSE)</f>
        <v>NOT MET</v>
      </c>
    </row>
    <row r="148" spans="1:24" ht="60" hidden="1" x14ac:dyDescent="0.25">
      <c r="A148" s="32" t="s">
        <v>15</v>
      </c>
      <c r="B148" s="32">
        <v>0</v>
      </c>
      <c r="C148" s="32">
        <v>1</v>
      </c>
      <c r="D148" s="32">
        <v>1</v>
      </c>
      <c r="E148" s="32">
        <v>1</v>
      </c>
      <c r="F148" s="33">
        <v>2321</v>
      </c>
      <c r="G148" s="79">
        <v>2321.1</v>
      </c>
      <c r="H148" s="64"/>
      <c r="I148" s="64" t="s">
        <v>222</v>
      </c>
      <c r="J148" s="135"/>
      <c r="K148" s="135"/>
      <c r="L148" s="47"/>
      <c r="M148" s="47" t="s">
        <v>74</v>
      </c>
      <c r="N148" s="100"/>
      <c r="P148" s="142" t="s">
        <v>17</v>
      </c>
      <c r="Q148" s="150">
        <v>4200</v>
      </c>
      <c r="R148" s="102"/>
      <c r="S148" s="47"/>
      <c r="T148" s="102"/>
      <c r="U148" s="52">
        <f>VLOOKUP(Table11[[#This Row],[Control]],'Support(Theoretical)'!$R:$AD,10,FALSE)</f>
        <v>0</v>
      </c>
      <c r="V148" s="53" t="str">
        <f>VLOOKUP(Table11[[#This Row],[Control]],'Support(Theoretical)'!$R:$AD,11,FALSE)</f>
        <v>NOT MET</v>
      </c>
      <c r="W148" s="53" t="str">
        <f>VLOOKUP(Table11[[#This Row],[Control]],'Support(Theoretical)'!$R:$AD,12,FALSE)</f>
        <v>NOT MET</v>
      </c>
      <c r="X148" s="54" t="str">
        <f>VLOOKUP(Table11[[#This Row],[Control]],'Support(Theoretical)'!$R:$AD,13,FALSE)</f>
        <v>NOT MET</v>
      </c>
    </row>
    <row r="149" spans="1:24" ht="75" hidden="1" x14ac:dyDescent="0.25">
      <c r="A149" s="32" t="s">
        <v>15</v>
      </c>
      <c r="B149" s="32">
        <v>0</v>
      </c>
      <c r="C149" s="32">
        <v>1</v>
      </c>
      <c r="D149" s="32">
        <v>1</v>
      </c>
      <c r="E149" s="32">
        <v>1</v>
      </c>
      <c r="F149" s="33">
        <v>2321</v>
      </c>
      <c r="G149" s="79">
        <v>2321.1999999999998</v>
      </c>
      <c r="H149" s="64"/>
      <c r="I149" s="64" t="s">
        <v>223</v>
      </c>
      <c r="J149" s="135"/>
      <c r="K149" s="135"/>
      <c r="L149" s="47"/>
      <c r="M149" s="47" t="s">
        <v>74</v>
      </c>
      <c r="N149" s="100"/>
      <c r="P149" s="142" t="s">
        <v>17</v>
      </c>
      <c r="Q149" s="150">
        <v>4201</v>
      </c>
      <c r="R149" s="102"/>
      <c r="S149" s="47"/>
      <c r="T149" s="102"/>
      <c r="U149" s="52">
        <f>VLOOKUP(Table11[[#This Row],[Control]],'Support(Theoretical)'!$R:$AD,10,FALSE)</f>
        <v>0</v>
      </c>
      <c r="V149" s="52">
        <f>VLOOKUP(Table11[[#This Row],[Control]],'Support(Theoretical)'!$R:$AD,11,FALSE)</f>
        <v>0</v>
      </c>
      <c r="W149" s="53" t="str">
        <f>VLOOKUP(Table11[[#This Row],[Control]],'Support(Theoretical)'!$R:$AD,12,FALSE)</f>
        <v>NOT MET</v>
      </c>
      <c r="X149" s="54" t="str">
        <f>VLOOKUP(Table11[[#This Row],[Control]],'Support(Theoretical)'!$R:$AD,13,FALSE)</f>
        <v>NOT MET</v>
      </c>
    </row>
    <row r="150" spans="1:24" ht="75" hidden="1" x14ac:dyDescent="0.25">
      <c r="A150" s="32" t="s">
        <v>15</v>
      </c>
      <c r="B150" s="32">
        <v>0</v>
      </c>
      <c r="C150" s="32">
        <v>1</v>
      </c>
      <c r="D150" s="32">
        <v>1</v>
      </c>
      <c r="E150" s="32">
        <v>1</v>
      </c>
      <c r="F150" s="33">
        <v>2321</v>
      </c>
      <c r="G150" s="79">
        <v>2321.3000000000002</v>
      </c>
      <c r="H150" s="64"/>
      <c r="I150" s="64" t="s">
        <v>224</v>
      </c>
      <c r="J150" s="135"/>
      <c r="K150" s="135"/>
      <c r="L150" s="47"/>
      <c r="M150" s="47" t="s">
        <v>74</v>
      </c>
      <c r="N150" s="100"/>
      <c r="P150" s="143" t="s">
        <v>17</v>
      </c>
      <c r="Q150" s="151">
        <v>4202</v>
      </c>
      <c r="R150" s="102"/>
      <c r="S150" s="49"/>
      <c r="T150" s="102"/>
      <c r="U150" s="56">
        <f>VLOOKUP(Table11[[#This Row],[Control]],'Support(Theoretical)'!$R:$AD,10,FALSE)</f>
        <v>0</v>
      </c>
      <c r="V150" s="56">
        <f>VLOOKUP(Table11[[#This Row],[Control]],'Support(Theoretical)'!$R:$AD,11,FALSE)</f>
        <v>0</v>
      </c>
      <c r="W150" s="56">
        <f>VLOOKUP(Table11[[#This Row],[Control]],'Support(Theoretical)'!$R:$AD,12,FALSE)</f>
        <v>0</v>
      </c>
      <c r="X150" s="57" t="str">
        <f>VLOOKUP(Table11[[#This Row],[Control]],'Support(Theoretical)'!$R:$AD,13,FALSE)</f>
        <v>NOT MET</v>
      </c>
    </row>
    <row r="151" spans="1:24" ht="75" hidden="1" x14ac:dyDescent="0.25">
      <c r="A151" s="32" t="s">
        <v>15</v>
      </c>
      <c r="B151" s="32">
        <v>0</v>
      </c>
      <c r="C151" s="32">
        <v>1</v>
      </c>
      <c r="D151" s="32">
        <v>1</v>
      </c>
      <c r="E151" s="32">
        <v>1</v>
      </c>
      <c r="F151" s="33">
        <v>2321</v>
      </c>
      <c r="G151" s="79">
        <v>2321.4</v>
      </c>
      <c r="H151" s="64"/>
      <c r="I151" s="64" t="s">
        <v>225</v>
      </c>
      <c r="J151" s="135"/>
      <c r="K151" s="135"/>
      <c r="L151" s="47"/>
      <c r="M151" s="47" t="s">
        <v>74</v>
      </c>
      <c r="N151" s="100"/>
    </row>
    <row r="152" spans="1:24" ht="90" hidden="1" x14ac:dyDescent="0.25">
      <c r="A152" s="34" t="s">
        <v>15</v>
      </c>
      <c r="B152" s="34">
        <v>0</v>
      </c>
      <c r="C152" s="34">
        <v>1</v>
      </c>
      <c r="D152" s="34">
        <v>1</v>
      </c>
      <c r="E152" s="34">
        <v>1</v>
      </c>
      <c r="F152" s="35">
        <v>2322</v>
      </c>
      <c r="G152" s="80">
        <v>2322.1</v>
      </c>
      <c r="H152" s="65"/>
      <c r="I152" s="65" t="s">
        <v>226</v>
      </c>
      <c r="J152" s="135"/>
      <c r="K152" s="135"/>
      <c r="L152" s="47"/>
      <c r="M152" s="47" t="s">
        <v>74</v>
      </c>
      <c r="N152" s="100"/>
    </row>
    <row r="153" spans="1:24" ht="60" hidden="1" x14ac:dyDescent="0.25">
      <c r="A153" s="34" t="s">
        <v>15</v>
      </c>
      <c r="B153" s="34">
        <v>0</v>
      </c>
      <c r="C153" s="34">
        <v>1</v>
      </c>
      <c r="D153" s="34">
        <v>1</v>
      </c>
      <c r="E153" s="34">
        <v>1</v>
      </c>
      <c r="F153" s="35">
        <v>2322</v>
      </c>
      <c r="G153" s="80">
        <v>2322.1999999999998</v>
      </c>
      <c r="H153" s="65"/>
      <c r="I153" s="65" t="s">
        <v>227</v>
      </c>
      <c r="J153" s="135"/>
      <c r="K153" s="135"/>
      <c r="L153" s="47"/>
      <c r="M153" s="47" t="s">
        <v>74</v>
      </c>
      <c r="N153" s="100"/>
    </row>
    <row r="154" spans="1:24" ht="60" hidden="1" x14ac:dyDescent="0.25">
      <c r="A154" s="32" t="s">
        <v>15</v>
      </c>
      <c r="B154" s="32">
        <v>0</v>
      </c>
      <c r="C154" s="32">
        <v>1</v>
      </c>
      <c r="D154" s="32">
        <v>1</v>
      </c>
      <c r="E154" s="32">
        <v>1</v>
      </c>
      <c r="F154" s="33">
        <v>2323</v>
      </c>
      <c r="G154" s="79">
        <v>2323.1</v>
      </c>
      <c r="H154" s="64"/>
      <c r="I154" s="64" t="s">
        <v>228</v>
      </c>
      <c r="J154" s="135"/>
      <c r="K154" s="135"/>
      <c r="L154" s="47"/>
      <c r="M154" s="47" t="s">
        <v>74</v>
      </c>
      <c r="N154" s="100"/>
    </row>
    <row r="155" spans="1:24" ht="60" hidden="1" x14ac:dyDescent="0.25">
      <c r="A155" s="32" t="s">
        <v>15</v>
      </c>
      <c r="B155" s="32">
        <v>0</v>
      </c>
      <c r="C155" s="32">
        <v>1</v>
      </c>
      <c r="D155" s="32">
        <v>1</v>
      </c>
      <c r="E155" s="32">
        <v>1</v>
      </c>
      <c r="F155" s="33">
        <v>2323</v>
      </c>
      <c r="G155" s="79">
        <v>2323.1999999999998</v>
      </c>
      <c r="H155" s="64"/>
      <c r="I155" s="64" t="s">
        <v>229</v>
      </c>
      <c r="J155" s="135"/>
      <c r="K155" s="135"/>
      <c r="L155" s="47"/>
      <c r="M155" s="47" t="s">
        <v>74</v>
      </c>
      <c r="N155" s="100"/>
    </row>
    <row r="156" spans="1:24" ht="60" hidden="1" x14ac:dyDescent="0.25">
      <c r="A156" s="34" t="s">
        <v>15</v>
      </c>
      <c r="B156" s="34">
        <v>0</v>
      </c>
      <c r="C156" s="34">
        <v>1</v>
      </c>
      <c r="D156" s="34">
        <v>1</v>
      </c>
      <c r="E156" s="34">
        <v>1</v>
      </c>
      <c r="F156" s="35">
        <v>2400</v>
      </c>
      <c r="G156" s="80">
        <v>2400.1</v>
      </c>
      <c r="H156" s="65"/>
      <c r="I156" s="65" t="s">
        <v>230</v>
      </c>
      <c r="J156" s="135"/>
      <c r="K156" s="135"/>
      <c r="L156" s="47"/>
      <c r="M156" s="47" t="s">
        <v>74</v>
      </c>
      <c r="N156" s="100"/>
    </row>
    <row r="157" spans="1:24" ht="75" hidden="1" x14ac:dyDescent="0.25">
      <c r="A157" s="34" t="s">
        <v>15</v>
      </c>
      <c r="B157" s="34">
        <v>0</v>
      </c>
      <c r="C157" s="34">
        <v>1</v>
      </c>
      <c r="D157" s="34">
        <v>1</v>
      </c>
      <c r="E157" s="34">
        <v>1</v>
      </c>
      <c r="F157" s="35">
        <v>2400</v>
      </c>
      <c r="G157" s="80">
        <v>2400.1999999999998</v>
      </c>
      <c r="H157" s="65"/>
      <c r="I157" s="65" t="s">
        <v>231</v>
      </c>
      <c r="J157" s="135"/>
      <c r="K157" s="135"/>
      <c r="L157" s="47"/>
      <c r="M157" s="47" t="s">
        <v>74</v>
      </c>
      <c r="N157" s="100"/>
    </row>
    <row r="158" spans="1:24" ht="75" hidden="1" x14ac:dyDescent="0.25">
      <c r="A158" s="32" t="s">
        <v>15</v>
      </c>
      <c r="B158" s="32">
        <v>0</v>
      </c>
      <c r="C158" s="32">
        <v>1</v>
      </c>
      <c r="D158" s="32">
        <v>1</v>
      </c>
      <c r="E158" s="32">
        <v>1</v>
      </c>
      <c r="F158" s="33">
        <v>2401</v>
      </c>
      <c r="G158" s="79">
        <v>2401.1</v>
      </c>
      <c r="H158" s="64"/>
      <c r="I158" s="64" t="s">
        <v>232</v>
      </c>
      <c r="J158" s="135"/>
      <c r="K158" s="135"/>
      <c r="L158" s="47"/>
      <c r="M158" s="47" t="s">
        <v>74</v>
      </c>
      <c r="N158" s="100"/>
    </row>
    <row r="159" spans="1:24" ht="165" hidden="1" x14ac:dyDescent="0.25">
      <c r="A159" s="32" t="s">
        <v>15</v>
      </c>
      <c r="B159" s="32">
        <v>0</v>
      </c>
      <c r="C159" s="32">
        <v>1</v>
      </c>
      <c r="D159" s="32">
        <v>1</v>
      </c>
      <c r="E159" s="32">
        <v>1</v>
      </c>
      <c r="F159" s="33">
        <v>2401</v>
      </c>
      <c r="G159" s="79">
        <v>2401.1999999999998</v>
      </c>
      <c r="H159" s="64"/>
      <c r="I159" s="64" t="s">
        <v>233</v>
      </c>
      <c r="J159" s="135"/>
      <c r="K159" s="135"/>
      <c r="L159" s="47"/>
      <c r="M159" s="47" t="s">
        <v>74</v>
      </c>
      <c r="N159" s="100"/>
    </row>
    <row r="160" spans="1:24" ht="60" hidden="1" x14ac:dyDescent="0.25">
      <c r="A160" s="32" t="s">
        <v>15</v>
      </c>
      <c r="B160" s="32">
        <v>0</v>
      </c>
      <c r="C160" s="32">
        <v>1</v>
      </c>
      <c r="D160" s="32">
        <v>1</v>
      </c>
      <c r="E160" s="32">
        <v>1</v>
      </c>
      <c r="F160" s="33">
        <v>2401</v>
      </c>
      <c r="G160" s="79">
        <v>2401.3000000000002</v>
      </c>
      <c r="H160" s="64"/>
      <c r="I160" s="64" t="s">
        <v>234</v>
      </c>
      <c r="J160" s="135"/>
      <c r="K160" s="135"/>
      <c r="L160" s="47"/>
      <c r="M160" s="47" t="s">
        <v>74</v>
      </c>
      <c r="N160" s="100"/>
    </row>
    <row r="161" spans="1:14" ht="60" hidden="1" x14ac:dyDescent="0.25">
      <c r="A161" s="34" t="s">
        <v>15</v>
      </c>
      <c r="B161" s="34">
        <v>0</v>
      </c>
      <c r="C161" s="34">
        <v>1</v>
      </c>
      <c r="D161" s="34">
        <v>1</v>
      </c>
      <c r="E161" s="34">
        <v>1</v>
      </c>
      <c r="F161" s="35">
        <v>2402</v>
      </c>
      <c r="G161" s="80">
        <v>2402.1</v>
      </c>
      <c r="H161" s="65"/>
      <c r="I161" s="65" t="s">
        <v>235</v>
      </c>
      <c r="J161" s="135"/>
      <c r="K161" s="135"/>
      <c r="L161" s="47"/>
      <c r="M161" s="47" t="s">
        <v>74</v>
      </c>
      <c r="N161" s="100"/>
    </row>
    <row r="162" spans="1:14" ht="90" hidden="1" x14ac:dyDescent="0.25">
      <c r="A162" s="34" t="s">
        <v>15</v>
      </c>
      <c r="B162" s="34">
        <v>0</v>
      </c>
      <c r="C162" s="34">
        <v>1</v>
      </c>
      <c r="D162" s="34">
        <v>1</v>
      </c>
      <c r="E162" s="34">
        <v>1</v>
      </c>
      <c r="F162" s="35">
        <v>2402</v>
      </c>
      <c r="G162" s="80">
        <v>2402.1999999999998</v>
      </c>
      <c r="H162" s="65"/>
      <c r="I162" s="65" t="s">
        <v>236</v>
      </c>
      <c r="J162" s="135"/>
      <c r="K162" s="135"/>
      <c r="L162" s="47"/>
      <c r="M162" s="47" t="s">
        <v>74</v>
      </c>
      <c r="N162" s="100"/>
    </row>
    <row r="163" spans="1:14" ht="105" hidden="1" x14ac:dyDescent="0.25">
      <c r="A163" s="34" t="s">
        <v>15</v>
      </c>
      <c r="B163" s="34">
        <v>0</v>
      </c>
      <c r="C163" s="34">
        <v>1</v>
      </c>
      <c r="D163" s="34">
        <v>1</v>
      </c>
      <c r="E163" s="34">
        <v>1</v>
      </c>
      <c r="F163" s="35">
        <v>2402</v>
      </c>
      <c r="G163" s="80">
        <v>2402.3000000000002</v>
      </c>
      <c r="H163" s="65"/>
      <c r="I163" s="65" t="s">
        <v>237</v>
      </c>
      <c r="J163" s="135"/>
      <c r="K163" s="135"/>
      <c r="L163" s="47"/>
      <c r="M163" s="47" t="s">
        <v>74</v>
      </c>
      <c r="N163" s="100"/>
    </row>
    <row r="164" spans="1:14" ht="60" hidden="1" x14ac:dyDescent="0.25">
      <c r="A164" s="34" t="s">
        <v>15</v>
      </c>
      <c r="B164" s="34">
        <v>0</v>
      </c>
      <c r="C164" s="34">
        <v>1</v>
      </c>
      <c r="D164" s="34">
        <v>1</v>
      </c>
      <c r="E164" s="34">
        <v>1</v>
      </c>
      <c r="F164" s="35">
        <v>2402</v>
      </c>
      <c r="G164" s="80">
        <v>2402.4</v>
      </c>
      <c r="H164" s="65"/>
      <c r="I164" s="65" t="s">
        <v>238</v>
      </c>
      <c r="J164" s="135"/>
      <c r="K164" s="135"/>
      <c r="L164" s="47"/>
      <c r="M164" s="47" t="s">
        <v>74</v>
      </c>
      <c r="N164" s="100"/>
    </row>
    <row r="165" spans="1:14" ht="60" hidden="1" x14ac:dyDescent="0.25">
      <c r="A165" s="34" t="s">
        <v>15</v>
      </c>
      <c r="B165" s="34">
        <v>0</v>
      </c>
      <c r="C165" s="34">
        <v>1</v>
      </c>
      <c r="D165" s="34">
        <v>1</v>
      </c>
      <c r="E165" s="34">
        <v>1</v>
      </c>
      <c r="F165" s="35">
        <v>2402</v>
      </c>
      <c r="G165" s="80">
        <v>2402.5</v>
      </c>
      <c r="H165" s="65"/>
      <c r="I165" s="65" t="s">
        <v>239</v>
      </c>
      <c r="J165" s="135"/>
      <c r="K165" s="135"/>
      <c r="L165" s="47"/>
      <c r="M165" s="47" t="s">
        <v>74</v>
      </c>
      <c r="N165" s="100"/>
    </row>
    <row r="166" spans="1:14" ht="105" hidden="1" x14ac:dyDescent="0.25">
      <c r="A166" s="34" t="s">
        <v>15</v>
      </c>
      <c r="B166" s="34">
        <v>0</v>
      </c>
      <c r="C166" s="34">
        <v>1</v>
      </c>
      <c r="D166" s="34">
        <v>1</v>
      </c>
      <c r="E166" s="34">
        <v>1</v>
      </c>
      <c r="F166" s="35">
        <v>2402</v>
      </c>
      <c r="G166" s="80">
        <v>2402.6</v>
      </c>
      <c r="H166" s="65"/>
      <c r="I166" s="65" t="s">
        <v>240</v>
      </c>
      <c r="J166" s="135"/>
      <c r="K166" s="135"/>
      <c r="L166" s="47"/>
      <c r="M166" s="47" t="s">
        <v>74</v>
      </c>
      <c r="N166" s="100"/>
    </row>
    <row r="167" spans="1:14" ht="105" hidden="1" x14ac:dyDescent="0.25">
      <c r="A167" s="34" t="s">
        <v>15</v>
      </c>
      <c r="B167" s="34">
        <v>0</v>
      </c>
      <c r="C167" s="34">
        <v>1</v>
      </c>
      <c r="D167" s="34">
        <v>1</v>
      </c>
      <c r="E167" s="34">
        <v>1</v>
      </c>
      <c r="F167" s="35">
        <v>2402</v>
      </c>
      <c r="G167" s="80">
        <v>2402.6999999999998</v>
      </c>
      <c r="H167" s="65"/>
      <c r="I167" s="65" t="s">
        <v>241</v>
      </c>
      <c r="J167" s="135"/>
      <c r="K167" s="135"/>
      <c r="L167" s="47"/>
      <c r="M167" s="47" t="s">
        <v>74</v>
      </c>
      <c r="N167" s="100"/>
    </row>
    <row r="168" spans="1:14" ht="105" hidden="1" x14ac:dyDescent="0.25">
      <c r="A168" s="34" t="s">
        <v>15</v>
      </c>
      <c r="B168" s="34">
        <v>0</v>
      </c>
      <c r="C168" s="34">
        <v>1</v>
      </c>
      <c r="D168" s="34">
        <v>1</v>
      </c>
      <c r="E168" s="34">
        <v>1</v>
      </c>
      <c r="F168" s="35">
        <v>2402</v>
      </c>
      <c r="G168" s="80">
        <v>2402.8000000000002</v>
      </c>
      <c r="H168" s="65"/>
      <c r="I168" s="65" t="s">
        <v>242</v>
      </c>
      <c r="J168" s="135"/>
      <c r="K168" s="135"/>
      <c r="L168" s="47"/>
      <c r="M168" s="47" t="s">
        <v>74</v>
      </c>
      <c r="N168" s="100"/>
    </row>
    <row r="169" spans="1:14" ht="90" hidden="1" x14ac:dyDescent="0.25">
      <c r="A169" s="34" t="s">
        <v>15</v>
      </c>
      <c r="B169" s="34">
        <v>0</v>
      </c>
      <c r="C169" s="34">
        <v>1</v>
      </c>
      <c r="D169" s="34">
        <v>1</v>
      </c>
      <c r="E169" s="34">
        <v>1</v>
      </c>
      <c r="F169" s="35">
        <v>2402</v>
      </c>
      <c r="G169" s="80">
        <v>2402.9</v>
      </c>
      <c r="H169" s="65"/>
      <c r="I169" s="65" t="s">
        <v>243</v>
      </c>
      <c r="J169" s="135"/>
      <c r="K169" s="135"/>
      <c r="L169" s="47"/>
      <c r="M169" s="47" t="s">
        <v>74</v>
      </c>
      <c r="N169" s="100"/>
    </row>
    <row r="170" spans="1:14" ht="60" hidden="1" x14ac:dyDescent="0.25">
      <c r="A170" s="32" t="s">
        <v>15</v>
      </c>
      <c r="B170" s="32">
        <v>0</v>
      </c>
      <c r="C170" s="32">
        <v>1</v>
      </c>
      <c r="D170" s="32">
        <v>1</v>
      </c>
      <c r="E170" s="32">
        <v>1</v>
      </c>
      <c r="F170" s="33">
        <v>2403</v>
      </c>
      <c r="G170" s="79">
        <v>2403.1</v>
      </c>
      <c r="H170" s="64"/>
      <c r="I170" s="64" t="s">
        <v>244</v>
      </c>
      <c r="J170" s="135"/>
      <c r="K170" s="135"/>
      <c r="L170" s="47"/>
      <c r="M170" s="47" t="s">
        <v>74</v>
      </c>
      <c r="N170" s="100"/>
    </row>
    <row r="171" spans="1:14" ht="60" hidden="1" x14ac:dyDescent="0.25">
      <c r="A171" s="32" t="s">
        <v>15</v>
      </c>
      <c r="B171" s="32">
        <v>0</v>
      </c>
      <c r="C171" s="32">
        <v>1</v>
      </c>
      <c r="D171" s="32">
        <v>1</v>
      </c>
      <c r="E171" s="32">
        <v>1</v>
      </c>
      <c r="F171" s="33">
        <v>2403</v>
      </c>
      <c r="G171" s="79">
        <v>2403.1999999999998</v>
      </c>
      <c r="H171" s="64"/>
      <c r="I171" s="64" t="s">
        <v>245</v>
      </c>
      <c r="J171" s="135"/>
      <c r="K171" s="135"/>
      <c r="L171" s="47"/>
      <c r="M171" s="47" t="s">
        <v>74</v>
      </c>
      <c r="N171" s="100"/>
    </row>
    <row r="172" spans="1:14" ht="150" hidden="1" x14ac:dyDescent="0.25">
      <c r="A172" s="32" t="s">
        <v>15</v>
      </c>
      <c r="B172" s="32">
        <v>0</v>
      </c>
      <c r="C172" s="32">
        <v>1</v>
      </c>
      <c r="D172" s="32">
        <v>1</v>
      </c>
      <c r="E172" s="32">
        <v>1</v>
      </c>
      <c r="F172" s="33">
        <v>2403</v>
      </c>
      <c r="G172" s="79">
        <v>2403.3000000000002</v>
      </c>
      <c r="H172" s="64"/>
      <c r="I172" s="64" t="s">
        <v>246</v>
      </c>
      <c r="J172" s="135"/>
      <c r="K172" s="135"/>
      <c r="L172" s="47"/>
      <c r="M172" s="47" t="s">
        <v>74</v>
      </c>
      <c r="N172" s="100"/>
    </row>
    <row r="173" spans="1:14" ht="60" hidden="1" x14ac:dyDescent="0.25">
      <c r="A173" s="34" t="s">
        <v>15</v>
      </c>
      <c r="B173" s="34">
        <v>0</v>
      </c>
      <c r="C173" s="34">
        <v>1</v>
      </c>
      <c r="D173" s="34">
        <v>1</v>
      </c>
      <c r="E173" s="34">
        <v>1</v>
      </c>
      <c r="F173" s="35">
        <v>2404</v>
      </c>
      <c r="G173" s="80">
        <v>2404.1</v>
      </c>
      <c r="H173" s="65"/>
      <c r="I173" s="65" t="s">
        <v>247</v>
      </c>
      <c r="J173" s="135"/>
      <c r="K173" s="135"/>
      <c r="L173" s="47"/>
      <c r="M173" s="47" t="s">
        <v>74</v>
      </c>
      <c r="N173" s="100"/>
    </row>
    <row r="174" spans="1:14" ht="60" hidden="1" x14ac:dyDescent="0.25">
      <c r="A174" s="34" t="s">
        <v>15</v>
      </c>
      <c r="B174" s="34">
        <v>0</v>
      </c>
      <c r="C174" s="34">
        <v>1</v>
      </c>
      <c r="D174" s="34">
        <v>1</v>
      </c>
      <c r="E174" s="34">
        <v>1</v>
      </c>
      <c r="F174" s="35">
        <v>2404</v>
      </c>
      <c r="G174" s="80">
        <v>2404.1999999999998</v>
      </c>
      <c r="H174" s="65"/>
      <c r="I174" s="65" t="s">
        <v>248</v>
      </c>
      <c r="J174" s="135"/>
      <c r="K174" s="135"/>
      <c r="L174" s="47"/>
      <c r="M174" s="47" t="s">
        <v>74</v>
      </c>
      <c r="N174" s="100"/>
    </row>
    <row r="175" spans="1:14" ht="120" hidden="1" x14ac:dyDescent="0.25">
      <c r="A175" s="34" t="s">
        <v>15</v>
      </c>
      <c r="B175" s="34">
        <v>0</v>
      </c>
      <c r="C175" s="34">
        <v>1</v>
      </c>
      <c r="D175" s="34">
        <v>1</v>
      </c>
      <c r="E175" s="34">
        <v>1</v>
      </c>
      <c r="F175" s="35">
        <v>2404</v>
      </c>
      <c r="G175" s="80">
        <v>2404.3000000000002</v>
      </c>
      <c r="H175" s="65"/>
      <c r="I175" s="65" t="s">
        <v>249</v>
      </c>
      <c r="J175" s="135"/>
      <c r="K175" s="135"/>
      <c r="L175" s="47"/>
      <c r="M175" s="47" t="s">
        <v>74</v>
      </c>
      <c r="N175" s="100"/>
    </row>
    <row r="176" spans="1:14" ht="180" hidden="1" x14ac:dyDescent="0.25">
      <c r="A176" s="34" t="s">
        <v>15</v>
      </c>
      <c r="B176" s="34">
        <v>0</v>
      </c>
      <c r="C176" s="34">
        <v>1</v>
      </c>
      <c r="D176" s="34">
        <v>1</v>
      </c>
      <c r="E176" s="34">
        <v>1</v>
      </c>
      <c r="F176" s="35">
        <v>2404</v>
      </c>
      <c r="G176" s="80">
        <v>2404.4</v>
      </c>
      <c r="H176" s="65"/>
      <c r="I176" s="65" t="s">
        <v>250</v>
      </c>
      <c r="J176" s="135"/>
      <c r="K176" s="135"/>
      <c r="L176" s="47"/>
      <c r="M176" s="47" t="s">
        <v>74</v>
      </c>
      <c r="N176" s="100"/>
    </row>
    <row r="177" spans="1:14" ht="105" hidden="1" x14ac:dyDescent="0.25">
      <c r="A177" s="34" t="s">
        <v>15</v>
      </c>
      <c r="B177" s="34">
        <v>0</v>
      </c>
      <c r="C177" s="34">
        <v>1</v>
      </c>
      <c r="D177" s="34">
        <v>1</v>
      </c>
      <c r="E177" s="34">
        <v>1</v>
      </c>
      <c r="F177" s="35">
        <v>2404</v>
      </c>
      <c r="G177" s="80">
        <v>2404.5</v>
      </c>
      <c r="H177" s="65"/>
      <c r="I177" s="65" t="s">
        <v>251</v>
      </c>
      <c r="J177" s="135"/>
      <c r="K177" s="135"/>
      <c r="L177" s="47"/>
      <c r="M177" s="47" t="s">
        <v>74</v>
      </c>
      <c r="N177" s="100"/>
    </row>
    <row r="178" spans="1:14" ht="60" hidden="1" x14ac:dyDescent="0.25">
      <c r="A178" s="32" t="s">
        <v>15</v>
      </c>
      <c r="B178" s="32">
        <v>0</v>
      </c>
      <c r="C178" s="32">
        <v>1</v>
      </c>
      <c r="D178" s="32">
        <v>1</v>
      </c>
      <c r="E178" s="32">
        <v>1</v>
      </c>
      <c r="F178" s="33">
        <v>2405</v>
      </c>
      <c r="G178" s="79">
        <v>2405.1</v>
      </c>
      <c r="H178" s="64"/>
      <c r="I178" s="64" t="s">
        <v>252</v>
      </c>
      <c r="J178" s="135"/>
      <c r="K178" s="135"/>
      <c r="L178" s="47"/>
      <c r="M178" s="47" t="s">
        <v>74</v>
      </c>
      <c r="N178" s="100"/>
    </row>
    <row r="179" spans="1:14" ht="75" hidden="1" x14ac:dyDescent="0.25">
      <c r="A179" s="32" t="s">
        <v>15</v>
      </c>
      <c r="B179" s="32">
        <v>0</v>
      </c>
      <c r="C179" s="32">
        <v>1</v>
      </c>
      <c r="D179" s="32">
        <v>1</v>
      </c>
      <c r="E179" s="32">
        <v>1</v>
      </c>
      <c r="F179" s="33">
        <v>2405</v>
      </c>
      <c r="G179" s="79">
        <v>2405.1999999999998</v>
      </c>
      <c r="H179" s="64"/>
      <c r="I179" s="64" t="s">
        <v>253</v>
      </c>
      <c r="J179" s="135"/>
      <c r="K179" s="135"/>
      <c r="L179" s="47"/>
      <c r="M179" s="47" t="s">
        <v>74</v>
      </c>
      <c r="N179" s="100"/>
    </row>
    <row r="180" spans="1:14" ht="60" hidden="1" x14ac:dyDescent="0.25">
      <c r="A180" s="32" t="s">
        <v>15</v>
      </c>
      <c r="B180" s="32">
        <v>0</v>
      </c>
      <c r="C180" s="32">
        <v>1</v>
      </c>
      <c r="D180" s="32">
        <v>1</v>
      </c>
      <c r="E180" s="32">
        <v>1</v>
      </c>
      <c r="F180" s="33">
        <v>2405</v>
      </c>
      <c r="G180" s="79">
        <v>2405.3000000000002</v>
      </c>
      <c r="H180" s="64"/>
      <c r="I180" s="64" t="s">
        <v>254</v>
      </c>
      <c r="J180" s="135"/>
      <c r="K180" s="135"/>
      <c r="L180" s="47"/>
      <c r="M180" s="47" t="s">
        <v>74</v>
      </c>
      <c r="N180" s="100"/>
    </row>
    <row r="181" spans="1:14" ht="60" hidden="1" x14ac:dyDescent="0.25">
      <c r="A181" s="32" t="s">
        <v>15</v>
      </c>
      <c r="B181" s="32">
        <v>0</v>
      </c>
      <c r="C181" s="32">
        <v>1</v>
      </c>
      <c r="D181" s="32">
        <v>1</v>
      </c>
      <c r="E181" s="32">
        <v>1</v>
      </c>
      <c r="F181" s="33">
        <v>2405</v>
      </c>
      <c r="G181" s="79">
        <v>2405.4</v>
      </c>
      <c r="H181" s="64"/>
      <c r="I181" s="64" t="s">
        <v>255</v>
      </c>
      <c r="J181" s="135"/>
      <c r="K181" s="135"/>
      <c r="L181" s="47"/>
      <c r="M181" s="47" t="s">
        <v>74</v>
      </c>
      <c r="N181" s="100"/>
    </row>
    <row r="182" spans="1:14" ht="75" hidden="1" x14ac:dyDescent="0.25">
      <c r="A182" s="32" t="s">
        <v>15</v>
      </c>
      <c r="B182" s="32">
        <v>0</v>
      </c>
      <c r="C182" s="32">
        <v>1</v>
      </c>
      <c r="D182" s="32">
        <v>1</v>
      </c>
      <c r="E182" s="32">
        <v>1</v>
      </c>
      <c r="F182" s="33">
        <v>2405</v>
      </c>
      <c r="G182" s="79">
        <v>2405.5</v>
      </c>
      <c r="H182" s="64"/>
      <c r="I182" s="64" t="s">
        <v>256</v>
      </c>
      <c r="J182" s="135"/>
      <c r="K182" s="135"/>
      <c r="L182" s="47"/>
      <c r="M182" s="47" t="s">
        <v>74</v>
      </c>
      <c r="N182" s="100"/>
    </row>
    <row r="183" spans="1:14" ht="60" hidden="1" x14ac:dyDescent="0.25">
      <c r="A183" s="32" t="s">
        <v>15</v>
      </c>
      <c r="B183" s="32">
        <v>0</v>
      </c>
      <c r="C183" s="32">
        <v>1</v>
      </c>
      <c r="D183" s="32">
        <v>1</v>
      </c>
      <c r="E183" s="32">
        <v>1</v>
      </c>
      <c r="F183" s="33">
        <v>2405</v>
      </c>
      <c r="G183" s="79">
        <v>2405.6</v>
      </c>
      <c r="H183" s="64"/>
      <c r="I183" s="64" t="s">
        <v>257</v>
      </c>
      <c r="J183" s="135"/>
      <c r="K183" s="135"/>
      <c r="L183" s="47"/>
      <c r="M183" s="47" t="s">
        <v>74</v>
      </c>
      <c r="N183" s="100"/>
    </row>
    <row r="184" spans="1:14" ht="60" hidden="1" x14ac:dyDescent="0.25">
      <c r="A184" s="34" t="s">
        <v>15</v>
      </c>
      <c r="B184" s="34">
        <v>0</v>
      </c>
      <c r="C184" s="34">
        <v>0</v>
      </c>
      <c r="D184" s="34">
        <v>1</v>
      </c>
      <c r="E184" s="34">
        <v>1</v>
      </c>
      <c r="F184" s="35">
        <v>2406</v>
      </c>
      <c r="G184" s="80">
        <v>2406.1</v>
      </c>
      <c r="H184" s="65"/>
      <c r="I184" s="65" t="s">
        <v>258</v>
      </c>
      <c r="J184" s="135"/>
      <c r="K184" s="135"/>
      <c r="L184" s="47"/>
      <c r="M184" s="47" t="s">
        <v>74</v>
      </c>
      <c r="N184" s="100"/>
    </row>
    <row r="185" spans="1:14" ht="165" hidden="1" x14ac:dyDescent="0.25">
      <c r="A185" s="34" t="s">
        <v>15</v>
      </c>
      <c r="B185" s="34">
        <v>0</v>
      </c>
      <c r="C185" s="34">
        <v>0</v>
      </c>
      <c r="D185" s="34">
        <v>1</v>
      </c>
      <c r="E185" s="34">
        <v>1</v>
      </c>
      <c r="F185" s="35">
        <v>2406</v>
      </c>
      <c r="G185" s="80">
        <v>2406.1999999999998</v>
      </c>
      <c r="H185" s="65"/>
      <c r="I185" s="65" t="s">
        <v>259</v>
      </c>
      <c r="J185" s="135"/>
      <c r="K185" s="135"/>
      <c r="L185" s="47"/>
      <c r="M185" s="47" t="s">
        <v>74</v>
      </c>
      <c r="N185" s="100"/>
    </row>
    <row r="186" spans="1:14" ht="75" hidden="1" x14ac:dyDescent="0.25">
      <c r="A186" s="32" t="s">
        <v>15</v>
      </c>
      <c r="B186" s="32">
        <v>0</v>
      </c>
      <c r="C186" s="32">
        <v>1</v>
      </c>
      <c r="D186" s="32">
        <v>1</v>
      </c>
      <c r="E186" s="32">
        <v>1</v>
      </c>
      <c r="F186" s="33">
        <v>2407</v>
      </c>
      <c r="G186" s="79">
        <v>2407.1</v>
      </c>
      <c r="H186" s="64"/>
      <c r="I186" s="64" t="s">
        <v>260</v>
      </c>
      <c r="J186" s="135"/>
      <c r="K186" s="135"/>
      <c r="L186" s="47"/>
      <c r="M186" s="47" t="s">
        <v>74</v>
      </c>
      <c r="N186" s="100"/>
    </row>
    <row r="187" spans="1:14" ht="165" hidden="1" x14ac:dyDescent="0.25">
      <c r="A187" s="32" t="s">
        <v>15</v>
      </c>
      <c r="B187" s="32">
        <v>0</v>
      </c>
      <c r="C187" s="32">
        <v>1</v>
      </c>
      <c r="D187" s="32">
        <v>1</v>
      </c>
      <c r="E187" s="32">
        <v>1</v>
      </c>
      <c r="F187" s="33">
        <v>2407</v>
      </c>
      <c r="G187" s="79">
        <v>2407.1999999999998</v>
      </c>
      <c r="H187" s="64"/>
      <c r="I187" s="64" t="s">
        <v>261</v>
      </c>
      <c r="J187" s="135"/>
      <c r="K187" s="135"/>
      <c r="L187" s="47"/>
      <c r="M187" s="47" t="s">
        <v>74</v>
      </c>
      <c r="N187" s="100"/>
    </row>
    <row r="188" spans="1:14" ht="75" hidden="1" x14ac:dyDescent="0.25">
      <c r="A188" s="32" t="s">
        <v>15</v>
      </c>
      <c r="B188" s="32">
        <v>0</v>
      </c>
      <c r="C188" s="32">
        <v>1</v>
      </c>
      <c r="D188" s="32">
        <v>1</v>
      </c>
      <c r="E188" s="32">
        <v>1</v>
      </c>
      <c r="F188" s="33">
        <v>2407</v>
      </c>
      <c r="G188" s="79">
        <v>2407.3000000000002</v>
      </c>
      <c r="H188" s="64"/>
      <c r="I188" s="64" t="s">
        <v>262</v>
      </c>
      <c r="J188" s="135"/>
      <c r="K188" s="135"/>
      <c r="L188" s="47"/>
      <c r="M188" s="47" t="s">
        <v>74</v>
      </c>
      <c r="N188" s="100"/>
    </row>
    <row r="189" spans="1:14" ht="60" hidden="1" x14ac:dyDescent="0.25">
      <c r="A189" s="34" t="s">
        <v>15</v>
      </c>
      <c r="B189" s="34">
        <v>0</v>
      </c>
      <c r="C189" s="34">
        <v>1</v>
      </c>
      <c r="D189" s="34">
        <v>1</v>
      </c>
      <c r="E189" s="34">
        <v>1</v>
      </c>
      <c r="F189" s="35">
        <v>2408</v>
      </c>
      <c r="G189" s="80">
        <v>2408.1</v>
      </c>
      <c r="H189" s="65"/>
      <c r="I189" s="65" t="s">
        <v>263</v>
      </c>
      <c r="J189" s="135"/>
      <c r="K189" s="135"/>
      <c r="L189" s="47"/>
      <c r="M189" s="47" t="s">
        <v>74</v>
      </c>
      <c r="N189" s="100"/>
    </row>
    <row r="190" spans="1:14" ht="75" hidden="1" x14ac:dyDescent="0.25">
      <c r="A190" s="34" t="s">
        <v>15</v>
      </c>
      <c r="B190" s="34">
        <v>0</v>
      </c>
      <c r="C190" s="34">
        <v>1</v>
      </c>
      <c r="D190" s="34">
        <v>1</v>
      </c>
      <c r="E190" s="34">
        <v>1</v>
      </c>
      <c r="F190" s="35">
        <v>2408</v>
      </c>
      <c r="G190" s="80">
        <v>2408.1999999999998</v>
      </c>
      <c r="H190" s="65"/>
      <c r="I190" s="65" t="s">
        <v>264</v>
      </c>
      <c r="J190" s="135"/>
      <c r="K190" s="135"/>
      <c r="L190" s="47"/>
      <c r="M190" s="47" t="s">
        <v>74</v>
      </c>
      <c r="N190" s="100"/>
    </row>
    <row r="191" spans="1:14" ht="60" hidden="1" x14ac:dyDescent="0.25">
      <c r="A191" s="34" t="s">
        <v>15</v>
      </c>
      <c r="B191" s="34">
        <v>0</v>
      </c>
      <c r="C191" s="34">
        <v>1</v>
      </c>
      <c r="D191" s="34">
        <v>1</v>
      </c>
      <c r="E191" s="34">
        <v>1</v>
      </c>
      <c r="F191" s="35">
        <v>2408</v>
      </c>
      <c r="G191" s="80">
        <v>2408.3000000000002</v>
      </c>
      <c r="H191" s="65"/>
      <c r="I191" s="65" t="s">
        <v>265</v>
      </c>
      <c r="J191" s="135"/>
      <c r="K191" s="135"/>
      <c r="L191" s="47"/>
      <c r="M191" s="47" t="s">
        <v>74</v>
      </c>
      <c r="N191" s="100"/>
    </row>
    <row r="192" spans="1:14" ht="60" hidden="1" x14ac:dyDescent="0.25">
      <c r="A192" s="32" t="s">
        <v>15</v>
      </c>
      <c r="B192" s="32">
        <v>0</v>
      </c>
      <c r="C192" s="32">
        <v>1</v>
      </c>
      <c r="D192" s="32">
        <v>1</v>
      </c>
      <c r="E192" s="32">
        <v>1</v>
      </c>
      <c r="F192" s="33">
        <v>2409</v>
      </c>
      <c r="G192" s="79">
        <v>2409.1</v>
      </c>
      <c r="H192" s="64"/>
      <c r="I192" s="64" t="s">
        <v>266</v>
      </c>
      <c r="J192" s="135"/>
      <c r="K192" s="135"/>
      <c r="L192" s="47"/>
      <c r="M192" s="47" t="s">
        <v>74</v>
      </c>
      <c r="N192" s="100"/>
    </row>
    <row r="193" spans="1:14" ht="60" hidden="1" x14ac:dyDescent="0.25">
      <c r="A193" s="32" t="s">
        <v>15</v>
      </c>
      <c r="B193" s="32">
        <v>0</v>
      </c>
      <c r="C193" s="32">
        <v>1</v>
      </c>
      <c r="D193" s="32">
        <v>1</v>
      </c>
      <c r="E193" s="32">
        <v>1</v>
      </c>
      <c r="F193" s="33">
        <v>2409</v>
      </c>
      <c r="G193" s="79">
        <v>2409.1999999999998</v>
      </c>
      <c r="H193" s="64"/>
      <c r="I193" s="64" t="s">
        <v>267</v>
      </c>
      <c r="J193" s="135"/>
      <c r="K193" s="135"/>
      <c r="L193" s="47"/>
      <c r="M193" s="47" t="s">
        <v>74</v>
      </c>
      <c r="N193" s="100"/>
    </row>
    <row r="194" spans="1:14" ht="60" hidden="1" x14ac:dyDescent="0.25">
      <c r="A194" s="34" t="s">
        <v>15</v>
      </c>
      <c r="B194" s="34">
        <v>0</v>
      </c>
      <c r="C194" s="34">
        <v>1</v>
      </c>
      <c r="D194" s="34">
        <v>1</v>
      </c>
      <c r="E194" s="34">
        <v>1</v>
      </c>
      <c r="F194" s="35">
        <v>2410</v>
      </c>
      <c r="G194" s="80">
        <v>2410.1</v>
      </c>
      <c r="H194" s="65"/>
      <c r="I194" s="65" t="s">
        <v>268</v>
      </c>
      <c r="J194" s="135"/>
      <c r="K194" s="135"/>
      <c r="L194" s="47"/>
      <c r="M194" s="47" t="s">
        <v>74</v>
      </c>
      <c r="N194" s="100"/>
    </row>
    <row r="195" spans="1:14" ht="180" hidden="1" x14ac:dyDescent="0.25">
      <c r="A195" s="32" t="s">
        <v>15</v>
      </c>
      <c r="B195" s="32">
        <v>0</v>
      </c>
      <c r="C195" s="32">
        <v>1</v>
      </c>
      <c r="D195" s="32">
        <v>1</v>
      </c>
      <c r="E195" s="32">
        <v>1</v>
      </c>
      <c r="F195" s="33">
        <v>2411</v>
      </c>
      <c r="G195" s="79">
        <v>2411.1</v>
      </c>
      <c r="H195" s="64"/>
      <c r="I195" s="64" t="s">
        <v>269</v>
      </c>
      <c r="J195" s="135"/>
      <c r="K195" s="135"/>
      <c r="L195" s="47"/>
      <c r="M195" s="47" t="s">
        <v>74</v>
      </c>
      <c r="N195" s="100"/>
    </row>
    <row r="196" spans="1:14" ht="75" hidden="1" x14ac:dyDescent="0.25">
      <c r="A196" s="32" t="s">
        <v>15</v>
      </c>
      <c r="B196" s="32">
        <v>0</v>
      </c>
      <c r="C196" s="32">
        <v>1</v>
      </c>
      <c r="D196" s="32">
        <v>1</v>
      </c>
      <c r="E196" s="32">
        <v>1</v>
      </c>
      <c r="F196" s="33">
        <v>2411</v>
      </c>
      <c r="G196" s="79">
        <v>2411.1999999999998</v>
      </c>
      <c r="H196" s="64"/>
      <c r="I196" s="64" t="s">
        <v>270</v>
      </c>
      <c r="J196" s="135"/>
      <c r="K196" s="135"/>
      <c r="L196" s="47"/>
      <c r="M196" s="47" t="s">
        <v>74</v>
      </c>
      <c r="N196" s="100"/>
    </row>
    <row r="197" spans="1:14" ht="60" hidden="1" x14ac:dyDescent="0.25">
      <c r="A197" s="32" t="s">
        <v>15</v>
      </c>
      <c r="B197" s="32">
        <v>0</v>
      </c>
      <c r="C197" s="32">
        <v>1</v>
      </c>
      <c r="D197" s="32">
        <v>1</v>
      </c>
      <c r="E197" s="32">
        <v>1</v>
      </c>
      <c r="F197" s="33">
        <v>2411</v>
      </c>
      <c r="G197" s="79">
        <v>2411.3000000000002</v>
      </c>
      <c r="H197" s="64"/>
      <c r="I197" s="64" t="s">
        <v>271</v>
      </c>
      <c r="J197" s="135"/>
      <c r="K197" s="135"/>
      <c r="L197" s="47"/>
      <c r="M197" s="47" t="s">
        <v>74</v>
      </c>
      <c r="N197" s="100"/>
    </row>
    <row r="198" spans="1:14" ht="60" hidden="1" x14ac:dyDescent="0.25">
      <c r="A198" s="32" t="s">
        <v>15</v>
      </c>
      <c r="B198" s="32">
        <v>0</v>
      </c>
      <c r="C198" s="32">
        <v>1</v>
      </c>
      <c r="D198" s="32">
        <v>1</v>
      </c>
      <c r="E198" s="32">
        <v>1</v>
      </c>
      <c r="F198" s="33">
        <v>2411</v>
      </c>
      <c r="G198" s="79">
        <v>2411.4</v>
      </c>
      <c r="H198" s="64"/>
      <c r="I198" s="64" t="s">
        <v>272</v>
      </c>
      <c r="J198" s="135"/>
      <c r="K198" s="135"/>
      <c r="L198" s="47"/>
      <c r="M198" s="47" t="s">
        <v>74</v>
      </c>
      <c r="N198" s="100"/>
    </row>
    <row r="199" spans="1:14" ht="75" hidden="1" x14ac:dyDescent="0.25">
      <c r="A199" s="32" t="s">
        <v>15</v>
      </c>
      <c r="B199" s="32">
        <v>0</v>
      </c>
      <c r="C199" s="32">
        <v>1</v>
      </c>
      <c r="D199" s="32">
        <v>1</v>
      </c>
      <c r="E199" s="32">
        <v>1</v>
      </c>
      <c r="F199" s="33">
        <v>2411</v>
      </c>
      <c r="G199" s="79">
        <v>2411.5</v>
      </c>
      <c r="H199" s="64"/>
      <c r="I199" s="64" t="s">
        <v>273</v>
      </c>
      <c r="J199" s="135"/>
      <c r="K199" s="135"/>
      <c r="L199" s="47"/>
      <c r="M199" s="47" t="s">
        <v>74</v>
      </c>
      <c r="N199" s="100"/>
    </row>
    <row r="200" spans="1:14" ht="60" hidden="1" x14ac:dyDescent="0.25">
      <c r="A200" s="34" t="s">
        <v>15</v>
      </c>
      <c r="B200" s="34">
        <v>0</v>
      </c>
      <c r="C200" s="34">
        <v>1</v>
      </c>
      <c r="D200" s="34">
        <v>1</v>
      </c>
      <c r="E200" s="34">
        <v>1</v>
      </c>
      <c r="F200" s="35">
        <v>2412</v>
      </c>
      <c r="G200" s="80">
        <v>2412.1</v>
      </c>
      <c r="H200" s="65"/>
      <c r="I200" s="65" t="s">
        <v>274</v>
      </c>
      <c r="J200" s="135"/>
      <c r="K200" s="135"/>
      <c r="L200" s="47"/>
      <c r="M200" s="47" t="s">
        <v>74</v>
      </c>
      <c r="N200" s="100"/>
    </row>
    <row r="201" spans="1:14" ht="60" hidden="1" x14ac:dyDescent="0.25">
      <c r="A201" s="34" t="s">
        <v>15</v>
      </c>
      <c r="B201" s="34">
        <v>0</v>
      </c>
      <c r="C201" s="34">
        <v>1</v>
      </c>
      <c r="D201" s="34">
        <v>1</v>
      </c>
      <c r="E201" s="34">
        <v>1</v>
      </c>
      <c r="F201" s="35">
        <v>2412</v>
      </c>
      <c r="G201" s="80">
        <v>2412.1999999999998</v>
      </c>
      <c r="H201" s="65"/>
      <c r="I201" s="65" t="s">
        <v>275</v>
      </c>
      <c r="J201" s="135"/>
      <c r="K201" s="135"/>
      <c r="L201" s="47"/>
      <c r="M201" s="47" t="s">
        <v>74</v>
      </c>
      <c r="N201" s="100"/>
    </row>
    <row r="202" spans="1:14" ht="105" hidden="1" x14ac:dyDescent="0.25">
      <c r="A202" s="34" t="s">
        <v>15</v>
      </c>
      <c r="B202" s="34">
        <v>0</v>
      </c>
      <c r="C202" s="34">
        <v>1</v>
      </c>
      <c r="D202" s="34">
        <v>1</v>
      </c>
      <c r="E202" s="34">
        <v>1</v>
      </c>
      <c r="F202" s="35">
        <v>2412</v>
      </c>
      <c r="G202" s="80">
        <v>2412.3000000000002</v>
      </c>
      <c r="H202" s="65"/>
      <c r="I202" s="65" t="s">
        <v>276</v>
      </c>
      <c r="J202" s="135"/>
      <c r="K202" s="135"/>
      <c r="L202" s="47"/>
      <c r="M202" s="47" t="s">
        <v>74</v>
      </c>
      <c r="N202" s="100"/>
    </row>
    <row r="203" spans="1:14" ht="60" hidden="1" x14ac:dyDescent="0.25">
      <c r="A203" s="32" t="s">
        <v>15</v>
      </c>
      <c r="B203" s="32">
        <v>0</v>
      </c>
      <c r="C203" s="32">
        <v>1</v>
      </c>
      <c r="D203" s="32">
        <v>1</v>
      </c>
      <c r="E203" s="32">
        <v>1</v>
      </c>
      <c r="F203" s="33">
        <v>2413</v>
      </c>
      <c r="G203" s="79">
        <v>2413.1</v>
      </c>
      <c r="H203" s="64"/>
      <c r="I203" s="64" t="s">
        <v>277</v>
      </c>
      <c r="J203" s="135"/>
      <c r="K203" s="135"/>
      <c r="L203" s="47"/>
      <c r="M203" s="47" t="s">
        <v>74</v>
      </c>
      <c r="N203" s="100"/>
    </row>
    <row r="204" spans="1:14" ht="75" hidden="1" x14ac:dyDescent="0.25">
      <c r="A204" s="32" t="s">
        <v>15</v>
      </c>
      <c r="B204" s="32">
        <v>0</v>
      </c>
      <c r="C204" s="32">
        <v>1</v>
      </c>
      <c r="D204" s="32">
        <v>1</v>
      </c>
      <c r="E204" s="32">
        <v>1</v>
      </c>
      <c r="F204" s="33">
        <v>2413</v>
      </c>
      <c r="G204" s="79">
        <v>2413.1999999999998</v>
      </c>
      <c r="H204" s="64"/>
      <c r="I204" s="64" t="s">
        <v>278</v>
      </c>
      <c r="J204" s="135"/>
      <c r="K204" s="135"/>
      <c r="L204" s="47"/>
      <c r="M204" s="47" t="s">
        <v>74</v>
      </c>
      <c r="N204" s="100"/>
    </row>
    <row r="205" spans="1:14" ht="60" hidden="1" x14ac:dyDescent="0.25">
      <c r="A205" s="34" t="s">
        <v>15</v>
      </c>
      <c r="B205" s="34">
        <v>0</v>
      </c>
      <c r="C205" s="34">
        <v>1</v>
      </c>
      <c r="D205" s="34">
        <v>1</v>
      </c>
      <c r="E205" s="34">
        <v>1</v>
      </c>
      <c r="F205" s="35">
        <v>2414</v>
      </c>
      <c r="G205" s="80">
        <v>2414.1</v>
      </c>
      <c r="H205" s="65"/>
      <c r="I205" s="65" t="s">
        <v>279</v>
      </c>
      <c r="J205" s="135"/>
      <c r="K205" s="135"/>
      <c r="L205" s="47"/>
      <c r="M205" s="47" t="s">
        <v>74</v>
      </c>
      <c r="N205" s="100"/>
    </row>
    <row r="206" spans="1:14" ht="60" hidden="1" x14ac:dyDescent="0.25">
      <c r="A206" s="32" t="s">
        <v>15</v>
      </c>
      <c r="B206" s="32">
        <v>0</v>
      </c>
      <c r="C206" s="32">
        <v>0</v>
      </c>
      <c r="D206" s="32">
        <v>0</v>
      </c>
      <c r="E206" s="32">
        <v>1</v>
      </c>
      <c r="F206" s="33">
        <v>2415</v>
      </c>
      <c r="G206" s="79">
        <v>2415.1</v>
      </c>
      <c r="H206" s="64"/>
      <c r="I206" s="64" t="s">
        <v>280</v>
      </c>
      <c r="J206" s="135"/>
      <c r="K206" s="135"/>
      <c r="L206" s="47"/>
      <c r="M206" s="47" t="s">
        <v>74</v>
      </c>
      <c r="N206" s="100"/>
    </row>
    <row r="207" spans="1:14" ht="60" hidden="1" x14ac:dyDescent="0.25">
      <c r="A207" s="32" t="s">
        <v>15</v>
      </c>
      <c r="B207" s="32">
        <v>0</v>
      </c>
      <c r="C207" s="32">
        <v>0</v>
      </c>
      <c r="D207" s="32">
        <v>0</v>
      </c>
      <c r="E207" s="32">
        <v>1</v>
      </c>
      <c r="F207" s="33">
        <v>2415</v>
      </c>
      <c r="G207" s="79">
        <v>2415.1999999999998</v>
      </c>
      <c r="H207" s="64"/>
      <c r="I207" s="64" t="s">
        <v>281</v>
      </c>
      <c r="J207" s="135"/>
      <c r="K207" s="135"/>
      <c r="L207" s="47"/>
      <c r="M207" s="47" t="s">
        <v>74</v>
      </c>
      <c r="N207" s="100"/>
    </row>
    <row r="208" spans="1:14" ht="60" hidden="1" x14ac:dyDescent="0.25">
      <c r="A208" s="32" t="s">
        <v>15</v>
      </c>
      <c r="B208" s="32">
        <v>0</v>
      </c>
      <c r="C208" s="32">
        <v>0</v>
      </c>
      <c r="D208" s="32">
        <v>0</v>
      </c>
      <c r="E208" s="32">
        <v>1</v>
      </c>
      <c r="F208" s="33">
        <v>2415</v>
      </c>
      <c r="G208" s="79">
        <v>2415.3000000000002</v>
      </c>
      <c r="H208" s="64"/>
      <c r="I208" s="64" t="s">
        <v>282</v>
      </c>
      <c r="J208" s="135"/>
      <c r="K208" s="135"/>
      <c r="L208" s="47"/>
      <c r="M208" s="47" t="s">
        <v>74</v>
      </c>
      <c r="N208" s="100"/>
    </row>
    <row r="209" spans="1:14" ht="75" hidden="1" x14ac:dyDescent="0.25">
      <c r="A209" s="32" t="s">
        <v>15</v>
      </c>
      <c r="B209" s="32">
        <v>0</v>
      </c>
      <c r="C209" s="32">
        <v>0</v>
      </c>
      <c r="D209" s="32">
        <v>0</v>
      </c>
      <c r="E209" s="32">
        <v>1</v>
      </c>
      <c r="F209" s="33">
        <v>2415</v>
      </c>
      <c r="G209" s="79">
        <v>2415.4</v>
      </c>
      <c r="H209" s="64"/>
      <c r="I209" s="64" t="s">
        <v>283</v>
      </c>
      <c r="J209" s="135"/>
      <c r="K209" s="135"/>
      <c r="L209" s="47"/>
      <c r="M209" s="47" t="s">
        <v>74</v>
      </c>
      <c r="N209" s="100"/>
    </row>
    <row r="210" spans="1:14" ht="75" hidden="1" x14ac:dyDescent="0.25">
      <c r="A210" s="34" t="s">
        <v>15</v>
      </c>
      <c r="B210" s="34">
        <v>0</v>
      </c>
      <c r="C210" s="34">
        <v>0</v>
      </c>
      <c r="D210" s="34">
        <v>1</v>
      </c>
      <c r="E210" s="34">
        <v>1</v>
      </c>
      <c r="F210" s="35">
        <v>2416</v>
      </c>
      <c r="G210" s="80">
        <v>2416.1</v>
      </c>
      <c r="H210" s="65"/>
      <c r="I210" s="65" t="s">
        <v>284</v>
      </c>
      <c r="J210" s="135"/>
      <c r="K210" s="135"/>
      <c r="L210" s="47"/>
      <c r="M210" s="47" t="s">
        <v>74</v>
      </c>
      <c r="N210" s="100"/>
    </row>
    <row r="211" spans="1:14" ht="75" hidden="1" x14ac:dyDescent="0.25">
      <c r="A211" s="32" t="s">
        <v>15</v>
      </c>
      <c r="B211" s="32">
        <v>0</v>
      </c>
      <c r="C211" s="32">
        <v>1</v>
      </c>
      <c r="D211" s="32">
        <v>1</v>
      </c>
      <c r="E211" s="32">
        <v>1</v>
      </c>
      <c r="F211" s="33">
        <v>2417</v>
      </c>
      <c r="G211" s="79">
        <v>2417.1</v>
      </c>
      <c r="H211" s="64"/>
      <c r="I211" s="64" t="s">
        <v>285</v>
      </c>
      <c r="J211" s="135"/>
      <c r="K211" s="135"/>
      <c r="L211" s="47"/>
      <c r="M211" s="47" t="s">
        <v>74</v>
      </c>
      <c r="N211" s="100"/>
    </row>
    <row r="212" spans="1:14" ht="60" hidden="1" x14ac:dyDescent="0.25">
      <c r="A212" s="34" t="s">
        <v>15</v>
      </c>
      <c r="B212" s="34">
        <v>0</v>
      </c>
      <c r="C212" s="34">
        <v>1</v>
      </c>
      <c r="D212" s="34">
        <v>1</v>
      </c>
      <c r="E212" s="34">
        <v>1</v>
      </c>
      <c r="F212" s="35">
        <v>2418</v>
      </c>
      <c r="G212" s="80">
        <v>2418.1</v>
      </c>
      <c r="H212" s="65"/>
      <c r="I212" s="65" t="s">
        <v>286</v>
      </c>
      <c r="J212" s="135"/>
      <c r="K212" s="135"/>
      <c r="L212" s="47"/>
      <c r="M212" s="47" t="s">
        <v>74</v>
      </c>
      <c r="N212" s="100"/>
    </row>
    <row r="213" spans="1:14" ht="60" hidden="1" x14ac:dyDescent="0.25">
      <c r="A213" s="34" t="s">
        <v>15</v>
      </c>
      <c r="B213" s="34">
        <v>0</v>
      </c>
      <c r="C213" s="34">
        <v>1</v>
      </c>
      <c r="D213" s="34">
        <v>1</v>
      </c>
      <c r="E213" s="34">
        <v>1</v>
      </c>
      <c r="F213" s="35">
        <v>2418</v>
      </c>
      <c r="G213" s="80">
        <v>2418.1999999999998</v>
      </c>
      <c r="H213" s="65"/>
      <c r="I213" s="65" t="s">
        <v>287</v>
      </c>
      <c r="J213" s="135"/>
      <c r="K213" s="135"/>
      <c r="L213" s="47"/>
      <c r="M213" s="47" t="s">
        <v>74</v>
      </c>
      <c r="N213" s="100"/>
    </row>
    <row r="214" spans="1:14" ht="105" hidden="1" x14ac:dyDescent="0.25">
      <c r="A214" s="34" t="s">
        <v>15</v>
      </c>
      <c r="B214" s="34">
        <v>0</v>
      </c>
      <c r="C214" s="34">
        <v>1</v>
      </c>
      <c r="D214" s="34">
        <v>1</v>
      </c>
      <c r="E214" s="34">
        <v>1</v>
      </c>
      <c r="F214" s="35">
        <v>2418</v>
      </c>
      <c r="G214" s="80">
        <v>2418.3000000000002</v>
      </c>
      <c r="H214" s="65"/>
      <c r="I214" s="65" t="s">
        <v>288</v>
      </c>
      <c r="J214" s="135"/>
      <c r="K214" s="135"/>
      <c r="L214" s="47"/>
      <c r="M214" s="47" t="s">
        <v>74</v>
      </c>
      <c r="N214" s="100"/>
    </row>
    <row r="215" spans="1:14" ht="120" hidden="1" x14ac:dyDescent="0.25">
      <c r="A215" s="34" t="s">
        <v>15</v>
      </c>
      <c r="B215" s="34">
        <v>0</v>
      </c>
      <c r="C215" s="34">
        <v>1</v>
      </c>
      <c r="D215" s="34">
        <v>1</v>
      </c>
      <c r="E215" s="34">
        <v>1</v>
      </c>
      <c r="F215" s="35">
        <v>2418</v>
      </c>
      <c r="G215" s="80">
        <v>2418.4</v>
      </c>
      <c r="H215" s="65"/>
      <c r="I215" s="65" t="s">
        <v>289</v>
      </c>
      <c r="J215" s="135"/>
      <c r="K215" s="135"/>
      <c r="L215" s="47"/>
      <c r="M215" s="47" t="s">
        <v>74</v>
      </c>
      <c r="N215" s="100"/>
    </row>
    <row r="216" spans="1:14" ht="60" hidden="1" x14ac:dyDescent="0.25">
      <c r="A216" s="32" t="s">
        <v>15</v>
      </c>
      <c r="B216" s="32">
        <v>0</v>
      </c>
      <c r="C216" s="32">
        <v>1</v>
      </c>
      <c r="D216" s="32">
        <v>1</v>
      </c>
      <c r="E216" s="32">
        <v>1</v>
      </c>
      <c r="F216" s="33">
        <v>2419</v>
      </c>
      <c r="G216" s="79">
        <v>2419.1</v>
      </c>
      <c r="H216" s="64"/>
      <c r="I216" s="64" t="s">
        <v>290</v>
      </c>
      <c r="J216" s="135"/>
      <c r="K216" s="135"/>
      <c r="L216" s="47"/>
      <c r="M216" s="47" t="s">
        <v>74</v>
      </c>
      <c r="N216" s="100"/>
    </row>
    <row r="217" spans="1:14" ht="60" hidden="1" x14ac:dyDescent="0.25">
      <c r="A217" s="34" t="s">
        <v>15</v>
      </c>
      <c r="B217" s="34">
        <v>0</v>
      </c>
      <c r="C217" s="34">
        <v>1</v>
      </c>
      <c r="D217" s="34">
        <v>1</v>
      </c>
      <c r="E217" s="34">
        <v>1</v>
      </c>
      <c r="F217" s="35">
        <v>2420</v>
      </c>
      <c r="G217" s="80">
        <v>2420.1</v>
      </c>
      <c r="H217" s="65"/>
      <c r="I217" s="65" t="s">
        <v>291</v>
      </c>
      <c r="J217" s="135"/>
      <c r="K217" s="135"/>
      <c r="L217" s="47"/>
      <c r="M217" s="47" t="s">
        <v>74</v>
      </c>
      <c r="N217" s="100"/>
    </row>
    <row r="218" spans="1:14" ht="60" hidden="1" x14ac:dyDescent="0.25">
      <c r="A218" s="32" t="s">
        <v>15</v>
      </c>
      <c r="B218" s="32">
        <v>0</v>
      </c>
      <c r="C218" s="32">
        <v>1</v>
      </c>
      <c r="D218" s="32">
        <v>1</v>
      </c>
      <c r="E218" s="32">
        <v>1</v>
      </c>
      <c r="F218" s="33">
        <v>2421</v>
      </c>
      <c r="G218" s="79">
        <v>2421.1</v>
      </c>
      <c r="H218" s="64"/>
      <c r="I218" s="64" t="s">
        <v>292</v>
      </c>
      <c r="J218" s="135"/>
      <c r="K218" s="135"/>
      <c r="L218" s="47"/>
      <c r="M218" s="47" t="s">
        <v>74</v>
      </c>
      <c r="N218" s="100"/>
    </row>
    <row r="219" spans="1:14" ht="75" hidden="1" x14ac:dyDescent="0.25">
      <c r="A219" s="34" t="s">
        <v>15</v>
      </c>
      <c r="B219" s="34">
        <v>0</v>
      </c>
      <c r="C219" s="34">
        <v>1</v>
      </c>
      <c r="D219" s="34">
        <v>1</v>
      </c>
      <c r="E219" s="34">
        <v>1</v>
      </c>
      <c r="F219" s="35">
        <v>2422</v>
      </c>
      <c r="G219" s="80">
        <v>2422.1</v>
      </c>
      <c r="H219" s="65"/>
      <c r="I219" s="65" t="s">
        <v>293</v>
      </c>
      <c r="J219" s="135"/>
      <c r="K219" s="135"/>
      <c r="L219" s="47"/>
      <c r="M219" s="47" t="s">
        <v>74</v>
      </c>
      <c r="N219" s="100"/>
    </row>
    <row r="220" spans="1:14" ht="75" hidden="1" x14ac:dyDescent="0.25">
      <c r="A220" s="34" t="s">
        <v>15</v>
      </c>
      <c r="B220" s="34">
        <v>0</v>
      </c>
      <c r="C220" s="34">
        <v>1</v>
      </c>
      <c r="D220" s="34">
        <v>1</v>
      </c>
      <c r="E220" s="34">
        <v>1</v>
      </c>
      <c r="F220" s="35">
        <v>2422</v>
      </c>
      <c r="G220" s="80">
        <v>2422.1999999999998</v>
      </c>
      <c r="H220" s="65"/>
      <c r="I220" s="65" t="s">
        <v>294</v>
      </c>
      <c r="J220" s="135"/>
      <c r="K220" s="135"/>
      <c r="L220" s="47"/>
      <c r="M220" s="47" t="s">
        <v>74</v>
      </c>
      <c r="N220" s="100"/>
    </row>
    <row r="221" spans="1:14" ht="60" hidden="1" x14ac:dyDescent="0.25">
      <c r="A221" s="32" t="s">
        <v>15</v>
      </c>
      <c r="B221" s="32">
        <v>0</v>
      </c>
      <c r="C221" s="32">
        <v>1</v>
      </c>
      <c r="D221" s="32">
        <v>1</v>
      </c>
      <c r="E221" s="32">
        <v>1</v>
      </c>
      <c r="F221" s="33">
        <v>2423</v>
      </c>
      <c r="G221" s="79">
        <v>2423.1</v>
      </c>
      <c r="H221" s="64"/>
      <c r="I221" s="64" t="s">
        <v>295</v>
      </c>
      <c r="J221" s="135"/>
      <c r="K221" s="135"/>
      <c r="L221" s="47"/>
      <c r="M221" s="47" t="s">
        <v>74</v>
      </c>
      <c r="N221" s="100"/>
    </row>
    <row r="222" spans="1:14" ht="120" hidden="1" x14ac:dyDescent="0.25">
      <c r="A222" s="32" t="s">
        <v>15</v>
      </c>
      <c r="B222" s="32">
        <v>0</v>
      </c>
      <c r="C222" s="32">
        <v>1</v>
      </c>
      <c r="D222" s="32">
        <v>1</v>
      </c>
      <c r="E222" s="32">
        <v>1</v>
      </c>
      <c r="F222" s="33">
        <v>2423</v>
      </c>
      <c r="G222" s="79">
        <v>2423.1999999999998</v>
      </c>
      <c r="H222" s="64"/>
      <c r="I222" s="64" t="s">
        <v>296</v>
      </c>
      <c r="J222" s="135"/>
      <c r="K222" s="135"/>
      <c r="L222" s="47"/>
      <c r="M222" s="47" t="s">
        <v>74</v>
      </c>
      <c r="N222" s="100"/>
    </row>
    <row r="223" spans="1:14" ht="60" hidden="1" x14ac:dyDescent="0.25">
      <c r="A223" s="34" t="s">
        <v>15</v>
      </c>
      <c r="B223" s="34">
        <v>0</v>
      </c>
      <c r="C223" s="34">
        <v>0</v>
      </c>
      <c r="D223" s="34">
        <v>1</v>
      </c>
      <c r="E223" s="34">
        <v>1</v>
      </c>
      <c r="F223" s="35">
        <v>2424</v>
      </c>
      <c r="G223" s="80">
        <v>2424.1</v>
      </c>
      <c r="H223" s="65"/>
      <c r="I223" s="65" t="s">
        <v>297</v>
      </c>
      <c r="J223" s="135"/>
      <c r="K223" s="135"/>
      <c r="L223" s="47"/>
      <c r="M223" s="47" t="s">
        <v>74</v>
      </c>
      <c r="N223" s="100"/>
    </row>
    <row r="224" spans="1:14" ht="75" hidden="1" x14ac:dyDescent="0.25">
      <c r="A224" s="34" t="s">
        <v>15</v>
      </c>
      <c r="B224" s="34">
        <v>0</v>
      </c>
      <c r="C224" s="34">
        <v>0</v>
      </c>
      <c r="D224" s="34">
        <v>1</v>
      </c>
      <c r="E224" s="34">
        <v>1</v>
      </c>
      <c r="F224" s="35">
        <v>2424</v>
      </c>
      <c r="G224" s="80">
        <v>2424.1999999999998</v>
      </c>
      <c r="H224" s="65"/>
      <c r="I224" s="65" t="s">
        <v>298</v>
      </c>
      <c r="J224" s="135"/>
      <c r="K224" s="135"/>
      <c r="L224" s="47"/>
      <c r="M224" s="47" t="s">
        <v>74</v>
      </c>
      <c r="N224" s="100"/>
    </row>
    <row r="225" spans="1:14" ht="75" hidden="1" x14ac:dyDescent="0.25">
      <c r="A225" s="32" t="s">
        <v>15</v>
      </c>
      <c r="B225" s="32">
        <v>0</v>
      </c>
      <c r="C225" s="32">
        <v>0</v>
      </c>
      <c r="D225" s="32">
        <v>0</v>
      </c>
      <c r="E225" s="32">
        <v>1</v>
      </c>
      <c r="F225" s="33">
        <v>2425</v>
      </c>
      <c r="G225" s="79">
        <v>2425.1</v>
      </c>
      <c r="H225" s="64"/>
      <c r="I225" s="64" t="s">
        <v>299</v>
      </c>
      <c r="J225" s="135"/>
      <c r="K225" s="135"/>
      <c r="L225" s="47"/>
      <c r="M225" s="47" t="s">
        <v>74</v>
      </c>
      <c r="N225" s="100"/>
    </row>
    <row r="226" spans="1:14" ht="75" hidden="1" x14ac:dyDescent="0.25">
      <c r="A226" s="32" t="s">
        <v>15</v>
      </c>
      <c r="B226" s="32">
        <v>0</v>
      </c>
      <c r="C226" s="32">
        <v>0</v>
      </c>
      <c r="D226" s="32">
        <v>0</v>
      </c>
      <c r="E226" s="32">
        <v>1</v>
      </c>
      <c r="F226" s="33">
        <v>2425</v>
      </c>
      <c r="G226" s="79">
        <v>2425.1999999999998</v>
      </c>
      <c r="H226" s="64"/>
      <c r="I226" s="64" t="s">
        <v>300</v>
      </c>
      <c r="J226" s="135"/>
      <c r="K226" s="135"/>
      <c r="L226" s="47"/>
      <c r="M226" s="47" t="s">
        <v>74</v>
      </c>
      <c r="N226" s="100"/>
    </row>
    <row r="227" spans="1:14" ht="60" hidden="1" x14ac:dyDescent="0.25">
      <c r="A227" s="34" t="s">
        <v>15</v>
      </c>
      <c r="B227" s="34">
        <v>0</v>
      </c>
      <c r="C227" s="34">
        <v>1</v>
      </c>
      <c r="D227" s="34">
        <v>1</v>
      </c>
      <c r="E227" s="34">
        <v>1</v>
      </c>
      <c r="F227" s="35">
        <v>2426</v>
      </c>
      <c r="G227" s="80">
        <v>2426.1</v>
      </c>
      <c r="H227" s="65"/>
      <c r="I227" s="65" t="s">
        <v>301</v>
      </c>
      <c r="J227" s="135"/>
      <c r="K227" s="135"/>
      <c r="L227" s="47"/>
      <c r="M227" s="47" t="s">
        <v>74</v>
      </c>
      <c r="N227" s="100"/>
    </row>
    <row r="228" spans="1:14" ht="60" hidden="1" x14ac:dyDescent="0.25">
      <c r="A228" s="34" t="s">
        <v>15</v>
      </c>
      <c r="B228" s="34">
        <v>0</v>
      </c>
      <c r="C228" s="34">
        <v>1</v>
      </c>
      <c r="D228" s="34">
        <v>1</v>
      </c>
      <c r="E228" s="34">
        <v>1</v>
      </c>
      <c r="F228" s="35">
        <v>2426</v>
      </c>
      <c r="G228" s="80">
        <v>2426.1999999999998</v>
      </c>
      <c r="H228" s="65"/>
      <c r="I228" s="65" t="s">
        <v>302</v>
      </c>
      <c r="J228" s="135"/>
      <c r="K228" s="135"/>
      <c r="L228" s="47"/>
      <c r="M228" s="47" t="s">
        <v>74</v>
      </c>
      <c r="N228" s="100"/>
    </row>
    <row r="229" spans="1:14" ht="150" hidden="1" x14ac:dyDescent="0.25">
      <c r="A229" s="34" t="s">
        <v>15</v>
      </c>
      <c r="B229" s="34">
        <v>0</v>
      </c>
      <c r="C229" s="34">
        <v>1</v>
      </c>
      <c r="D229" s="34">
        <v>1</v>
      </c>
      <c r="E229" s="34">
        <v>1</v>
      </c>
      <c r="F229" s="35">
        <v>2426</v>
      </c>
      <c r="G229" s="80">
        <v>2426.3000000000002</v>
      </c>
      <c r="H229" s="65"/>
      <c r="I229" s="65" t="s">
        <v>303</v>
      </c>
      <c r="J229" s="135"/>
      <c r="K229" s="135"/>
      <c r="L229" s="47"/>
      <c r="M229" s="47" t="s">
        <v>74</v>
      </c>
      <c r="N229" s="100"/>
    </row>
    <row r="230" spans="1:14" ht="120" hidden="1" x14ac:dyDescent="0.25">
      <c r="A230" s="32" t="s">
        <v>15</v>
      </c>
      <c r="B230" s="32">
        <v>0</v>
      </c>
      <c r="C230" s="32">
        <v>1</v>
      </c>
      <c r="D230" s="32">
        <v>1</v>
      </c>
      <c r="E230" s="32">
        <v>1</v>
      </c>
      <c r="F230" s="33">
        <v>2427</v>
      </c>
      <c r="G230" s="79">
        <v>2427.1</v>
      </c>
      <c r="H230" s="64"/>
      <c r="I230" s="64" t="s">
        <v>304</v>
      </c>
      <c r="J230" s="135"/>
      <c r="K230" s="135"/>
      <c r="L230" s="47"/>
      <c r="M230" s="47" t="s">
        <v>74</v>
      </c>
      <c r="N230" s="100"/>
    </row>
    <row r="231" spans="1:14" ht="60" hidden="1" x14ac:dyDescent="0.25">
      <c r="A231" s="34" t="s">
        <v>15</v>
      </c>
      <c r="B231" s="34">
        <v>0</v>
      </c>
      <c r="C231" s="34">
        <v>1</v>
      </c>
      <c r="D231" s="34">
        <v>1</v>
      </c>
      <c r="E231" s="34">
        <v>1</v>
      </c>
      <c r="F231" s="35">
        <v>2428</v>
      </c>
      <c r="G231" s="80">
        <v>2428.1</v>
      </c>
      <c r="H231" s="65"/>
      <c r="I231" s="65" t="s">
        <v>305</v>
      </c>
      <c r="J231" s="135"/>
      <c r="K231" s="135"/>
      <c r="L231" s="47"/>
      <c r="M231" s="47" t="s">
        <v>74</v>
      </c>
      <c r="N231" s="100"/>
    </row>
    <row r="232" spans="1:14" ht="60" hidden="1" x14ac:dyDescent="0.25">
      <c r="A232" s="32" t="s">
        <v>15</v>
      </c>
      <c r="B232" s="32">
        <v>0</v>
      </c>
      <c r="C232" s="32">
        <v>1</v>
      </c>
      <c r="D232" s="32">
        <v>1</v>
      </c>
      <c r="E232" s="32">
        <v>1</v>
      </c>
      <c r="F232" s="33">
        <v>2429</v>
      </c>
      <c r="G232" s="79">
        <v>2429.1</v>
      </c>
      <c r="H232" s="64"/>
      <c r="I232" s="64" t="s">
        <v>306</v>
      </c>
      <c r="J232" s="135"/>
      <c r="K232" s="135"/>
      <c r="L232" s="47"/>
      <c r="M232" s="47" t="s">
        <v>74</v>
      </c>
      <c r="N232" s="100"/>
    </row>
    <row r="233" spans="1:14" ht="60" hidden="1" x14ac:dyDescent="0.25">
      <c r="A233" s="32" t="s">
        <v>15</v>
      </c>
      <c r="B233" s="32">
        <v>0</v>
      </c>
      <c r="C233" s="32">
        <v>1</v>
      </c>
      <c r="D233" s="32">
        <v>1</v>
      </c>
      <c r="E233" s="32">
        <v>1</v>
      </c>
      <c r="F233" s="33">
        <v>2429</v>
      </c>
      <c r="G233" s="79">
        <v>2429.1999999999998</v>
      </c>
      <c r="H233" s="64"/>
      <c r="I233" s="64" t="s">
        <v>307</v>
      </c>
      <c r="J233" s="135"/>
      <c r="K233" s="135"/>
      <c r="L233" s="47"/>
      <c r="M233" s="47" t="s">
        <v>74</v>
      </c>
      <c r="N233" s="100"/>
    </row>
    <row r="234" spans="1:14" ht="60" hidden="1" x14ac:dyDescent="0.25">
      <c r="A234" s="34" t="s">
        <v>15</v>
      </c>
      <c r="B234" s="34">
        <v>0</v>
      </c>
      <c r="C234" s="34">
        <v>0</v>
      </c>
      <c r="D234" s="34">
        <v>1</v>
      </c>
      <c r="E234" s="34">
        <v>1</v>
      </c>
      <c r="F234" s="35">
        <v>2430</v>
      </c>
      <c r="G234" s="80">
        <v>2430.1</v>
      </c>
      <c r="H234" s="65"/>
      <c r="I234" s="65" t="s">
        <v>308</v>
      </c>
      <c r="J234" s="135"/>
      <c r="K234" s="135"/>
      <c r="L234" s="47"/>
      <c r="M234" s="47" t="s">
        <v>74</v>
      </c>
      <c r="N234" s="100"/>
    </row>
    <row r="235" spans="1:14" ht="60" hidden="1" x14ac:dyDescent="0.25">
      <c r="A235" s="34" t="s">
        <v>15</v>
      </c>
      <c r="B235" s="34">
        <v>0</v>
      </c>
      <c r="C235" s="34">
        <v>0</v>
      </c>
      <c r="D235" s="34">
        <v>1</v>
      </c>
      <c r="E235" s="34">
        <v>1</v>
      </c>
      <c r="F235" s="35">
        <v>2430</v>
      </c>
      <c r="G235" s="80">
        <v>2430.1999999999998</v>
      </c>
      <c r="H235" s="65"/>
      <c r="I235" s="65" t="s">
        <v>309</v>
      </c>
      <c r="J235" s="135"/>
      <c r="K235" s="135"/>
      <c r="L235" s="47"/>
      <c r="M235" s="47" t="s">
        <v>74</v>
      </c>
      <c r="N235" s="100"/>
    </row>
    <row r="236" spans="1:14" ht="60" x14ac:dyDescent="0.25">
      <c r="A236" s="32" t="s">
        <v>15</v>
      </c>
      <c r="B236" s="32">
        <v>1</v>
      </c>
      <c r="C236" s="32">
        <v>1</v>
      </c>
      <c r="D236" s="32">
        <v>1</v>
      </c>
      <c r="E236" s="32">
        <v>1</v>
      </c>
      <c r="F236" s="33">
        <v>2500</v>
      </c>
      <c r="G236" s="79">
        <v>2500.1</v>
      </c>
      <c r="H236" s="64"/>
      <c r="I236" s="64" t="s">
        <v>310</v>
      </c>
      <c r="J236" s="135"/>
      <c r="K236" s="135"/>
      <c r="L236" s="47"/>
      <c r="M236" s="47" t="s">
        <v>74</v>
      </c>
      <c r="N236" s="100"/>
    </row>
    <row r="237" spans="1:14" ht="60" x14ac:dyDescent="0.25">
      <c r="A237" s="32" t="s">
        <v>15</v>
      </c>
      <c r="B237" s="32">
        <v>1</v>
      </c>
      <c r="C237" s="32">
        <v>1</v>
      </c>
      <c r="D237" s="32">
        <v>1</v>
      </c>
      <c r="E237" s="32">
        <v>1</v>
      </c>
      <c r="F237" s="33">
        <v>2500</v>
      </c>
      <c r="G237" s="79">
        <v>2500.1999999999998</v>
      </c>
      <c r="H237" s="64"/>
      <c r="I237" s="64" t="s">
        <v>311</v>
      </c>
      <c r="J237" s="135"/>
      <c r="K237" s="135"/>
      <c r="L237" s="47"/>
      <c r="M237" s="47" t="s">
        <v>74</v>
      </c>
      <c r="N237" s="100"/>
    </row>
    <row r="238" spans="1:14" ht="75" hidden="1" x14ac:dyDescent="0.25">
      <c r="A238" s="34" t="s">
        <v>15</v>
      </c>
      <c r="B238" s="34">
        <v>0</v>
      </c>
      <c r="C238" s="34">
        <v>1</v>
      </c>
      <c r="D238" s="34">
        <v>1</v>
      </c>
      <c r="E238" s="34">
        <v>1</v>
      </c>
      <c r="F238" s="35">
        <v>2501</v>
      </c>
      <c r="G238" s="80">
        <v>2501.1</v>
      </c>
      <c r="H238" s="65"/>
      <c r="I238" s="65" t="s">
        <v>312</v>
      </c>
      <c r="J238" s="135"/>
      <c r="K238" s="135"/>
      <c r="L238" s="47"/>
      <c r="M238" s="47" t="s">
        <v>74</v>
      </c>
      <c r="N238" s="100"/>
    </row>
    <row r="239" spans="1:14" ht="60" hidden="1" x14ac:dyDescent="0.25">
      <c r="A239" s="34" t="s">
        <v>15</v>
      </c>
      <c r="B239" s="34">
        <v>0</v>
      </c>
      <c r="C239" s="34">
        <v>1</v>
      </c>
      <c r="D239" s="34">
        <v>1</v>
      </c>
      <c r="E239" s="34">
        <v>1</v>
      </c>
      <c r="F239" s="35">
        <v>2501</v>
      </c>
      <c r="G239" s="80">
        <v>2501.1999999999998</v>
      </c>
      <c r="H239" s="65"/>
      <c r="I239" s="65" t="s">
        <v>313</v>
      </c>
      <c r="J239" s="135"/>
      <c r="K239" s="135"/>
      <c r="L239" s="47"/>
      <c r="M239" s="47" t="s">
        <v>74</v>
      </c>
      <c r="N239" s="100"/>
    </row>
    <row r="240" spans="1:14" ht="60" hidden="1" x14ac:dyDescent="0.25">
      <c r="A240" s="34" t="s">
        <v>15</v>
      </c>
      <c r="B240" s="34">
        <v>0</v>
      </c>
      <c r="C240" s="34">
        <v>1</v>
      </c>
      <c r="D240" s="34">
        <v>1</v>
      </c>
      <c r="E240" s="34">
        <v>1</v>
      </c>
      <c r="F240" s="35">
        <v>2501</v>
      </c>
      <c r="G240" s="80">
        <v>2501.3000000000002</v>
      </c>
      <c r="H240" s="65"/>
      <c r="I240" s="65" t="s">
        <v>314</v>
      </c>
      <c r="J240" s="135"/>
      <c r="K240" s="135"/>
      <c r="L240" s="47"/>
      <c r="M240" s="47" t="s">
        <v>74</v>
      </c>
      <c r="N240" s="100"/>
    </row>
    <row r="241" spans="1:14" ht="60" hidden="1" x14ac:dyDescent="0.25">
      <c r="A241" s="32" t="s">
        <v>15</v>
      </c>
      <c r="B241" s="32">
        <v>0</v>
      </c>
      <c r="C241" s="32">
        <v>1</v>
      </c>
      <c r="D241" s="32">
        <v>0</v>
      </c>
      <c r="E241" s="32">
        <v>0</v>
      </c>
      <c r="F241" s="33">
        <v>2502</v>
      </c>
      <c r="G241" s="79">
        <v>2502.1</v>
      </c>
      <c r="H241" s="64"/>
      <c r="I241" s="64" t="s">
        <v>315</v>
      </c>
      <c r="J241" s="135"/>
      <c r="K241" s="135"/>
      <c r="L241" s="47"/>
      <c r="M241" s="47" t="s">
        <v>74</v>
      </c>
      <c r="N241" s="100"/>
    </row>
    <row r="242" spans="1:14" ht="60" hidden="1" x14ac:dyDescent="0.25">
      <c r="A242" s="34" t="s">
        <v>15</v>
      </c>
      <c r="B242" s="34">
        <v>0</v>
      </c>
      <c r="C242" s="34">
        <v>0</v>
      </c>
      <c r="D242" s="34">
        <v>1</v>
      </c>
      <c r="E242" s="34">
        <v>1</v>
      </c>
      <c r="F242" s="35">
        <v>2503</v>
      </c>
      <c r="G242" s="80">
        <v>2503.1</v>
      </c>
      <c r="H242" s="65"/>
      <c r="I242" s="65" t="s">
        <v>316</v>
      </c>
      <c r="J242" s="135"/>
      <c r="K242" s="135"/>
      <c r="L242" s="47"/>
      <c r="M242" s="47" t="s">
        <v>74</v>
      </c>
      <c r="N242" s="100"/>
    </row>
    <row r="243" spans="1:14" ht="45" hidden="1" x14ac:dyDescent="0.25">
      <c r="A243" s="34" t="s">
        <v>15</v>
      </c>
      <c r="B243" s="34">
        <v>0</v>
      </c>
      <c r="C243" s="34">
        <v>0</v>
      </c>
      <c r="D243" s="34">
        <v>1</v>
      </c>
      <c r="E243" s="34">
        <v>1</v>
      </c>
      <c r="F243" s="35">
        <v>2503</v>
      </c>
      <c r="G243" s="80">
        <v>2503.1999999999998</v>
      </c>
      <c r="H243" s="65"/>
      <c r="I243" s="65" t="s">
        <v>317</v>
      </c>
      <c r="J243" s="135"/>
      <c r="K243" s="135"/>
      <c r="L243" s="47"/>
      <c r="M243" s="47" t="s">
        <v>74</v>
      </c>
      <c r="N243" s="100"/>
    </row>
    <row r="244" spans="1:14" ht="60" hidden="1" x14ac:dyDescent="0.25">
      <c r="A244" s="34" t="s">
        <v>15</v>
      </c>
      <c r="B244" s="34">
        <v>0</v>
      </c>
      <c r="C244" s="34">
        <v>0</v>
      </c>
      <c r="D244" s="34">
        <v>1</v>
      </c>
      <c r="E244" s="34">
        <v>1</v>
      </c>
      <c r="F244" s="35">
        <v>2503</v>
      </c>
      <c r="G244" s="80">
        <v>2503.3000000000002</v>
      </c>
      <c r="H244" s="65"/>
      <c r="I244" s="65" t="s">
        <v>318</v>
      </c>
      <c r="J244" s="135"/>
      <c r="K244" s="135"/>
      <c r="L244" s="47"/>
      <c r="M244" s="47" t="s">
        <v>74</v>
      </c>
      <c r="N244" s="100"/>
    </row>
    <row r="245" spans="1:14" ht="75" hidden="1" x14ac:dyDescent="0.25">
      <c r="A245" s="32" t="s">
        <v>15</v>
      </c>
      <c r="B245" s="32">
        <v>0</v>
      </c>
      <c r="C245" s="32">
        <v>1</v>
      </c>
      <c r="D245" s="32">
        <v>0</v>
      </c>
      <c r="E245" s="32">
        <v>0</v>
      </c>
      <c r="F245" s="33">
        <v>2504</v>
      </c>
      <c r="G245" s="79">
        <v>2504.1</v>
      </c>
      <c r="H245" s="64"/>
      <c r="I245" s="64" t="s">
        <v>319</v>
      </c>
      <c r="J245" s="135"/>
      <c r="K245" s="135"/>
      <c r="L245" s="47"/>
      <c r="M245" s="47" t="s">
        <v>74</v>
      </c>
      <c r="N245" s="100"/>
    </row>
    <row r="246" spans="1:14" ht="75" hidden="1" x14ac:dyDescent="0.25">
      <c r="A246" s="32" t="s">
        <v>15</v>
      </c>
      <c r="B246" s="32">
        <v>0</v>
      </c>
      <c r="C246" s="32">
        <v>1</v>
      </c>
      <c r="D246" s="32">
        <v>0</v>
      </c>
      <c r="E246" s="32">
        <v>0</v>
      </c>
      <c r="F246" s="33">
        <v>2504</v>
      </c>
      <c r="G246" s="79">
        <v>2504.1999999999998</v>
      </c>
      <c r="H246" s="64"/>
      <c r="I246" s="64" t="s">
        <v>320</v>
      </c>
      <c r="J246" s="135"/>
      <c r="K246" s="135"/>
      <c r="L246" s="47"/>
      <c r="M246" s="47" t="s">
        <v>74</v>
      </c>
      <c r="N246" s="100"/>
    </row>
    <row r="247" spans="1:14" ht="60" hidden="1" x14ac:dyDescent="0.25">
      <c r="A247" s="32" t="s">
        <v>15</v>
      </c>
      <c r="B247" s="32">
        <v>0</v>
      </c>
      <c r="C247" s="32">
        <v>1</v>
      </c>
      <c r="D247" s="32">
        <v>0</v>
      </c>
      <c r="E247" s="32">
        <v>0</v>
      </c>
      <c r="F247" s="33">
        <v>2504</v>
      </c>
      <c r="G247" s="79">
        <v>2504.3000000000002</v>
      </c>
      <c r="H247" s="64"/>
      <c r="I247" s="64" t="s">
        <v>321</v>
      </c>
      <c r="J247" s="135"/>
      <c r="K247" s="135"/>
      <c r="L247" s="47"/>
      <c r="M247" s="47" t="s">
        <v>74</v>
      </c>
      <c r="N247" s="100"/>
    </row>
    <row r="248" spans="1:14" ht="75" hidden="1" x14ac:dyDescent="0.25">
      <c r="A248" s="34" t="s">
        <v>15</v>
      </c>
      <c r="B248" s="34">
        <v>0</v>
      </c>
      <c r="C248" s="34">
        <v>0</v>
      </c>
      <c r="D248" s="34">
        <v>1</v>
      </c>
      <c r="E248" s="34">
        <v>1</v>
      </c>
      <c r="F248" s="35">
        <v>2505</v>
      </c>
      <c r="G248" s="80">
        <v>2505.1</v>
      </c>
      <c r="H248" s="65"/>
      <c r="I248" s="65" t="s">
        <v>319</v>
      </c>
      <c r="J248" s="135"/>
      <c r="K248" s="135"/>
      <c r="L248" s="47"/>
      <c r="M248" s="47" t="s">
        <v>74</v>
      </c>
      <c r="N248" s="100"/>
    </row>
    <row r="249" spans="1:14" ht="75" hidden="1" x14ac:dyDescent="0.25">
      <c r="A249" s="34" t="s">
        <v>15</v>
      </c>
      <c r="B249" s="34">
        <v>0</v>
      </c>
      <c r="C249" s="34">
        <v>0</v>
      </c>
      <c r="D249" s="34">
        <v>1</v>
      </c>
      <c r="E249" s="34">
        <v>1</v>
      </c>
      <c r="F249" s="35">
        <v>2505</v>
      </c>
      <c r="G249" s="80">
        <v>2505.1999999999998</v>
      </c>
      <c r="H249" s="65"/>
      <c r="I249" s="65" t="s">
        <v>320</v>
      </c>
      <c r="J249" s="135"/>
      <c r="K249" s="135"/>
      <c r="L249" s="47"/>
      <c r="M249" s="47" t="s">
        <v>74</v>
      </c>
      <c r="N249" s="100"/>
    </row>
    <row r="250" spans="1:14" ht="60" hidden="1" x14ac:dyDescent="0.25">
      <c r="A250" s="34" t="s">
        <v>15</v>
      </c>
      <c r="B250" s="34">
        <v>0</v>
      </c>
      <c r="C250" s="34">
        <v>0</v>
      </c>
      <c r="D250" s="34">
        <v>1</v>
      </c>
      <c r="E250" s="34">
        <v>1</v>
      </c>
      <c r="F250" s="35">
        <v>2505</v>
      </c>
      <c r="G250" s="80">
        <v>2505.3000000000002</v>
      </c>
      <c r="H250" s="65"/>
      <c r="I250" s="65" t="s">
        <v>321</v>
      </c>
      <c r="J250" s="135"/>
      <c r="K250" s="135"/>
      <c r="L250" s="47"/>
      <c r="M250" s="47" t="s">
        <v>74</v>
      </c>
      <c r="N250" s="100"/>
    </row>
    <row r="251" spans="1:14" ht="75" hidden="1" x14ac:dyDescent="0.25">
      <c r="A251" s="34" t="s">
        <v>15</v>
      </c>
      <c r="B251" s="34">
        <v>0</v>
      </c>
      <c r="C251" s="34">
        <v>0</v>
      </c>
      <c r="D251" s="34">
        <v>1</v>
      </c>
      <c r="E251" s="34">
        <v>1</v>
      </c>
      <c r="F251" s="35">
        <v>2505</v>
      </c>
      <c r="G251" s="80">
        <v>2505.4</v>
      </c>
      <c r="H251" s="65"/>
      <c r="I251" s="65" t="s">
        <v>322</v>
      </c>
      <c r="J251" s="135"/>
      <c r="K251" s="135"/>
      <c r="L251" s="47"/>
      <c r="M251" s="47" t="s">
        <v>74</v>
      </c>
      <c r="N251" s="100"/>
    </row>
    <row r="252" spans="1:14" ht="75" hidden="1" x14ac:dyDescent="0.25">
      <c r="A252" s="34" t="s">
        <v>15</v>
      </c>
      <c r="B252" s="34">
        <v>0</v>
      </c>
      <c r="C252" s="34">
        <v>0</v>
      </c>
      <c r="D252" s="34">
        <v>1</v>
      </c>
      <c r="E252" s="34">
        <v>1</v>
      </c>
      <c r="F252" s="35">
        <v>2505</v>
      </c>
      <c r="G252" s="80">
        <v>2505.5</v>
      </c>
      <c r="H252" s="65"/>
      <c r="I252" s="65" t="s">
        <v>323</v>
      </c>
      <c r="J252" s="135"/>
      <c r="K252" s="135"/>
      <c r="L252" s="47"/>
      <c r="M252" s="47" t="s">
        <v>74</v>
      </c>
      <c r="N252" s="100"/>
    </row>
    <row r="253" spans="1:14" ht="60" hidden="1" x14ac:dyDescent="0.25">
      <c r="A253" s="34" t="s">
        <v>15</v>
      </c>
      <c r="B253" s="34">
        <v>0</v>
      </c>
      <c r="C253" s="34">
        <v>0</v>
      </c>
      <c r="D253" s="34">
        <v>1</v>
      </c>
      <c r="E253" s="34">
        <v>1</v>
      </c>
      <c r="F253" s="35">
        <v>2505</v>
      </c>
      <c r="G253" s="80">
        <v>2505.6</v>
      </c>
      <c r="H253" s="65"/>
      <c r="I253" s="65" t="s">
        <v>324</v>
      </c>
      <c r="J253" s="135"/>
      <c r="K253" s="135"/>
      <c r="L253" s="47"/>
      <c r="M253" s="47" t="s">
        <v>74</v>
      </c>
      <c r="N253" s="100"/>
    </row>
    <row r="254" spans="1:14" ht="165" hidden="1" x14ac:dyDescent="0.25">
      <c r="A254" s="32" t="s">
        <v>15</v>
      </c>
      <c r="B254" s="32">
        <v>0</v>
      </c>
      <c r="C254" s="32">
        <v>0</v>
      </c>
      <c r="D254" s="32">
        <v>1</v>
      </c>
      <c r="E254" s="32">
        <v>1</v>
      </c>
      <c r="F254" s="33">
        <v>2506</v>
      </c>
      <c r="G254" s="79">
        <v>2506.1</v>
      </c>
      <c r="H254" s="64"/>
      <c r="I254" s="64" t="s">
        <v>325</v>
      </c>
      <c r="J254" s="135"/>
      <c r="K254" s="135"/>
      <c r="L254" s="47"/>
      <c r="M254" s="47" t="s">
        <v>74</v>
      </c>
      <c r="N254" s="100"/>
    </row>
    <row r="255" spans="1:14" ht="75" hidden="1" x14ac:dyDescent="0.25">
      <c r="A255" s="34" t="s">
        <v>15</v>
      </c>
      <c r="B255" s="34">
        <v>0</v>
      </c>
      <c r="C255" s="34">
        <v>1</v>
      </c>
      <c r="D255" s="34">
        <v>1</v>
      </c>
      <c r="E255" s="34">
        <v>1</v>
      </c>
      <c r="F255" s="35">
        <v>2507</v>
      </c>
      <c r="G255" s="80">
        <v>2507.1</v>
      </c>
      <c r="H255" s="65"/>
      <c r="I255" s="65" t="s">
        <v>326</v>
      </c>
      <c r="J255" s="135"/>
      <c r="K255" s="135"/>
      <c r="L255" s="47"/>
      <c r="M255" s="47" t="s">
        <v>74</v>
      </c>
      <c r="N255" s="100"/>
    </row>
    <row r="256" spans="1:14" ht="75" hidden="1" x14ac:dyDescent="0.25">
      <c r="A256" s="34" t="s">
        <v>15</v>
      </c>
      <c r="B256" s="34">
        <v>0</v>
      </c>
      <c r="C256" s="34">
        <v>1</v>
      </c>
      <c r="D256" s="34">
        <v>1</v>
      </c>
      <c r="E256" s="34">
        <v>1</v>
      </c>
      <c r="F256" s="35">
        <v>2507</v>
      </c>
      <c r="G256" s="80">
        <v>2507.1999999999998</v>
      </c>
      <c r="H256" s="65"/>
      <c r="I256" s="65" t="s">
        <v>327</v>
      </c>
      <c r="J256" s="135"/>
      <c r="K256" s="135"/>
      <c r="L256" s="47"/>
      <c r="M256" s="47" t="s">
        <v>74</v>
      </c>
      <c r="N256" s="100"/>
    </row>
    <row r="257" spans="1:14" ht="75" hidden="1" x14ac:dyDescent="0.25">
      <c r="A257" s="32" t="s">
        <v>15</v>
      </c>
      <c r="B257" s="32">
        <v>0</v>
      </c>
      <c r="C257" s="32">
        <v>1</v>
      </c>
      <c r="D257" s="32">
        <v>1</v>
      </c>
      <c r="E257" s="32">
        <v>1</v>
      </c>
      <c r="F257" s="33">
        <v>2508</v>
      </c>
      <c r="G257" s="79">
        <v>2508.1</v>
      </c>
      <c r="H257" s="64"/>
      <c r="I257" s="64" t="s">
        <v>328</v>
      </c>
      <c r="J257" s="135"/>
      <c r="K257" s="135"/>
      <c r="L257" s="47"/>
      <c r="M257" s="47" t="s">
        <v>74</v>
      </c>
      <c r="N257" s="100"/>
    </row>
    <row r="258" spans="1:14" ht="60" hidden="1" x14ac:dyDescent="0.25">
      <c r="A258" s="34" t="s">
        <v>15</v>
      </c>
      <c r="B258" s="34">
        <v>0</v>
      </c>
      <c r="C258" s="34">
        <v>1</v>
      </c>
      <c r="D258" s="34">
        <v>1</v>
      </c>
      <c r="E258" s="34">
        <v>1</v>
      </c>
      <c r="F258" s="35">
        <v>2509</v>
      </c>
      <c r="G258" s="80">
        <v>2509.1</v>
      </c>
      <c r="H258" s="65"/>
      <c r="I258" s="65" t="s">
        <v>329</v>
      </c>
      <c r="J258" s="135"/>
      <c r="K258" s="135"/>
      <c r="L258" s="47"/>
      <c r="M258" s="47" t="s">
        <v>74</v>
      </c>
      <c r="N258" s="100"/>
    </row>
    <row r="259" spans="1:14" ht="60" hidden="1" x14ac:dyDescent="0.25">
      <c r="A259" s="32" t="s">
        <v>15</v>
      </c>
      <c r="B259" s="32">
        <v>0</v>
      </c>
      <c r="C259" s="32">
        <v>1</v>
      </c>
      <c r="D259" s="32">
        <v>1</v>
      </c>
      <c r="E259" s="32">
        <v>1</v>
      </c>
      <c r="F259" s="33">
        <v>2510</v>
      </c>
      <c r="G259" s="79">
        <v>2510.1</v>
      </c>
      <c r="H259" s="64"/>
      <c r="I259" s="64" t="s">
        <v>330</v>
      </c>
      <c r="J259" s="135"/>
      <c r="K259" s="135"/>
      <c r="L259" s="47"/>
      <c r="M259" s="47" t="s">
        <v>74</v>
      </c>
      <c r="N259" s="100"/>
    </row>
    <row r="260" spans="1:14" ht="75" hidden="1" x14ac:dyDescent="0.25">
      <c r="A260" s="34" t="s">
        <v>15</v>
      </c>
      <c r="B260" s="34">
        <v>0</v>
      </c>
      <c r="C260" s="34">
        <v>1</v>
      </c>
      <c r="D260" s="34">
        <v>1</v>
      </c>
      <c r="E260" s="34">
        <v>1</v>
      </c>
      <c r="F260" s="35">
        <v>2511</v>
      </c>
      <c r="G260" s="80">
        <v>2511.1</v>
      </c>
      <c r="H260" s="65"/>
      <c r="I260" s="65" t="s">
        <v>331</v>
      </c>
      <c r="J260" s="135"/>
      <c r="K260" s="135"/>
      <c r="L260" s="47"/>
      <c r="M260" s="47" t="s">
        <v>74</v>
      </c>
      <c r="N260" s="100"/>
    </row>
    <row r="261" spans="1:14" ht="90" hidden="1" x14ac:dyDescent="0.25">
      <c r="A261" s="32" t="s">
        <v>15</v>
      </c>
      <c r="B261" s="32">
        <v>0</v>
      </c>
      <c r="C261" s="32">
        <v>1</v>
      </c>
      <c r="D261" s="32">
        <v>1</v>
      </c>
      <c r="E261" s="32">
        <v>1</v>
      </c>
      <c r="F261" s="33">
        <v>2512</v>
      </c>
      <c r="G261" s="79">
        <v>2512.1</v>
      </c>
      <c r="H261" s="64"/>
      <c r="I261" s="64" t="s">
        <v>332</v>
      </c>
      <c r="J261" s="135"/>
      <c r="K261" s="135"/>
      <c r="L261" s="47"/>
      <c r="M261" s="47" t="s">
        <v>74</v>
      </c>
      <c r="N261" s="100"/>
    </row>
    <row r="262" spans="1:14" ht="60" hidden="1" x14ac:dyDescent="0.25">
      <c r="A262" s="32" t="s">
        <v>15</v>
      </c>
      <c r="B262" s="32">
        <v>0</v>
      </c>
      <c r="C262" s="32">
        <v>1</v>
      </c>
      <c r="D262" s="32">
        <v>1</v>
      </c>
      <c r="E262" s="32">
        <v>1</v>
      </c>
      <c r="F262" s="33">
        <v>2512</v>
      </c>
      <c r="G262" s="79">
        <v>2512.1999999999998</v>
      </c>
      <c r="H262" s="64"/>
      <c r="I262" s="64" t="s">
        <v>333</v>
      </c>
      <c r="J262" s="135"/>
      <c r="K262" s="135"/>
      <c r="L262" s="47"/>
      <c r="M262" s="47" t="s">
        <v>74</v>
      </c>
      <c r="N262" s="100"/>
    </row>
    <row r="263" spans="1:14" ht="75" hidden="1" x14ac:dyDescent="0.25">
      <c r="A263" s="34" t="s">
        <v>15</v>
      </c>
      <c r="B263" s="34">
        <v>0</v>
      </c>
      <c r="C263" s="34">
        <v>1</v>
      </c>
      <c r="D263" s="34">
        <v>1</v>
      </c>
      <c r="E263" s="34">
        <v>1</v>
      </c>
      <c r="F263" s="35">
        <v>2513</v>
      </c>
      <c r="G263" s="80">
        <v>2513.1</v>
      </c>
      <c r="H263" s="65"/>
      <c r="I263" s="65" t="s">
        <v>334</v>
      </c>
      <c r="J263" s="135"/>
      <c r="K263" s="135"/>
      <c r="L263" s="47"/>
      <c r="M263" s="47" t="s">
        <v>74</v>
      </c>
      <c r="N263" s="100"/>
    </row>
    <row r="264" spans="1:14" ht="75" hidden="1" x14ac:dyDescent="0.25">
      <c r="A264" s="32" t="s">
        <v>15</v>
      </c>
      <c r="B264" s="32">
        <v>0</v>
      </c>
      <c r="C264" s="32">
        <v>1</v>
      </c>
      <c r="D264" s="32">
        <v>1</v>
      </c>
      <c r="E264" s="32">
        <v>1</v>
      </c>
      <c r="F264" s="33">
        <v>2600</v>
      </c>
      <c r="G264" s="79">
        <v>2600.1</v>
      </c>
      <c r="H264" s="64"/>
      <c r="I264" s="64" t="s">
        <v>335</v>
      </c>
      <c r="J264" s="135"/>
      <c r="K264" s="135"/>
      <c r="L264" s="47"/>
      <c r="M264" s="47" t="s">
        <v>74</v>
      </c>
      <c r="N264" s="100"/>
    </row>
    <row r="265" spans="1:14" ht="75" hidden="1" x14ac:dyDescent="0.25">
      <c r="A265" s="34" t="s">
        <v>15</v>
      </c>
      <c r="B265" s="34">
        <v>0</v>
      </c>
      <c r="C265" s="34">
        <v>0</v>
      </c>
      <c r="D265" s="34">
        <v>1</v>
      </c>
      <c r="E265" s="34">
        <v>1</v>
      </c>
      <c r="F265" s="35">
        <v>2601</v>
      </c>
      <c r="G265" s="80">
        <v>2601.1</v>
      </c>
      <c r="H265" s="65"/>
      <c r="I265" s="65" t="s">
        <v>336</v>
      </c>
      <c r="J265" s="135"/>
      <c r="K265" s="135"/>
      <c r="L265" s="47"/>
      <c r="M265" s="47" t="s">
        <v>74</v>
      </c>
      <c r="N265" s="100"/>
    </row>
    <row r="266" spans="1:14" ht="60" hidden="1" x14ac:dyDescent="0.25">
      <c r="A266" s="32" t="s">
        <v>15</v>
      </c>
      <c r="B266" s="32">
        <v>0</v>
      </c>
      <c r="C266" s="32">
        <v>0</v>
      </c>
      <c r="D266" s="32">
        <v>1</v>
      </c>
      <c r="E266" s="32">
        <v>1</v>
      </c>
      <c r="F266" s="33">
        <v>2602</v>
      </c>
      <c r="G266" s="79">
        <v>2602.1</v>
      </c>
      <c r="H266" s="64"/>
      <c r="I266" s="64" t="s">
        <v>337</v>
      </c>
      <c r="J266" s="135"/>
      <c r="K266" s="135"/>
      <c r="L266" s="47"/>
      <c r="M266" s="47" t="s">
        <v>74</v>
      </c>
      <c r="N266" s="100"/>
    </row>
    <row r="267" spans="1:14" ht="75" hidden="1" x14ac:dyDescent="0.25">
      <c r="A267" s="32" t="s">
        <v>15</v>
      </c>
      <c r="B267" s="32">
        <v>0</v>
      </c>
      <c r="C267" s="32">
        <v>0</v>
      </c>
      <c r="D267" s="32">
        <v>1</v>
      </c>
      <c r="E267" s="32">
        <v>1</v>
      </c>
      <c r="F267" s="33">
        <v>2602</v>
      </c>
      <c r="G267" s="79">
        <v>2602.1999999999998</v>
      </c>
      <c r="H267" s="64"/>
      <c r="I267" s="64" t="s">
        <v>338</v>
      </c>
      <c r="J267" s="135"/>
      <c r="K267" s="135"/>
      <c r="L267" s="47"/>
      <c r="M267" s="47" t="s">
        <v>74</v>
      </c>
      <c r="N267" s="100"/>
    </row>
    <row r="268" spans="1:14" ht="60" hidden="1" x14ac:dyDescent="0.25">
      <c r="A268" s="32" t="s">
        <v>15</v>
      </c>
      <c r="B268" s="32">
        <v>0</v>
      </c>
      <c r="C268" s="32">
        <v>0</v>
      </c>
      <c r="D268" s="32">
        <v>1</v>
      </c>
      <c r="E268" s="32">
        <v>1</v>
      </c>
      <c r="F268" s="33">
        <v>2602</v>
      </c>
      <c r="G268" s="79">
        <v>2602.3000000000002</v>
      </c>
      <c r="H268" s="64"/>
      <c r="I268" s="64" t="s">
        <v>339</v>
      </c>
      <c r="J268" s="135"/>
      <c r="K268" s="135"/>
      <c r="L268" s="47"/>
      <c r="M268" s="47" t="s">
        <v>74</v>
      </c>
      <c r="N268" s="100"/>
    </row>
    <row r="269" spans="1:14" ht="135" hidden="1" x14ac:dyDescent="0.25">
      <c r="A269" s="32" t="s">
        <v>15</v>
      </c>
      <c r="B269" s="32">
        <v>0</v>
      </c>
      <c r="C269" s="32">
        <v>0</v>
      </c>
      <c r="D269" s="32">
        <v>1</v>
      </c>
      <c r="E269" s="32">
        <v>1</v>
      </c>
      <c r="F269" s="33">
        <v>2602</v>
      </c>
      <c r="G269" s="79">
        <v>2602.4</v>
      </c>
      <c r="H269" s="64"/>
      <c r="I269" s="64" t="s">
        <v>340</v>
      </c>
      <c r="J269" s="135"/>
      <c r="K269" s="135"/>
      <c r="L269" s="47"/>
      <c r="M269" s="47" t="s">
        <v>74</v>
      </c>
      <c r="N269" s="100"/>
    </row>
    <row r="270" spans="1:14" ht="105" hidden="1" x14ac:dyDescent="0.25">
      <c r="A270" s="32" t="s">
        <v>15</v>
      </c>
      <c r="B270" s="32">
        <v>0</v>
      </c>
      <c r="C270" s="32">
        <v>0</v>
      </c>
      <c r="D270" s="32">
        <v>1</v>
      </c>
      <c r="E270" s="32">
        <v>1</v>
      </c>
      <c r="F270" s="33">
        <v>2602</v>
      </c>
      <c r="G270" s="79">
        <v>2602.5</v>
      </c>
      <c r="H270" s="64"/>
      <c r="I270" s="64" t="s">
        <v>341</v>
      </c>
      <c r="J270" s="135"/>
      <c r="K270" s="135"/>
      <c r="L270" s="47"/>
      <c r="M270" s="47" t="s">
        <v>74</v>
      </c>
      <c r="N270" s="100"/>
    </row>
    <row r="271" spans="1:14" ht="120" hidden="1" x14ac:dyDescent="0.25">
      <c r="A271" s="34" t="s">
        <v>15</v>
      </c>
      <c r="B271" s="34">
        <v>0</v>
      </c>
      <c r="C271" s="34">
        <v>1</v>
      </c>
      <c r="D271" s="34">
        <v>1</v>
      </c>
      <c r="E271" s="34">
        <v>1</v>
      </c>
      <c r="F271" s="35">
        <v>2603</v>
      </c>
      <c r="G271" s="80">
        <v>2603.1</v>
      </c>
      <c r="H271" s="65"/>
      <c r="I271" s="65" t="s">
        <v>342</v>
      </c>
      <c r="J271" s="135"/>
      <c r="K271" s="135"/>
      <c r="L271" s="47"/>
      <c r="M271" s="47" t="s">
        <v>74</v>
      </c>
      <c r="N271" s="100"/>
    </row>
    <row r="272" spans="1:14" ht="135" hidden="1" x14ac:dyDescent="0.25">
      <c r="A272" s="34" t="s">
        <v>15</v>
      </c>
      <c r="B272" s="34">
        <v>0</v>
      </c>
      <c r="C272" s="34">
        <v>1</v>
      </c>
      <c r="D272" s="34">
        <v>1</v>
      </c>
      <c r="E272" s="34">
        <v>1</v>
      </c>
      <c r="F272" s="35">
        <v>2603</v>
      </c>
      <c r="G272" s="80">
        <v>2603.1999999999998</v>
      </c>
      <c r="H272" s="65"/>
      <c r="I272" s="65" t="s">
        <v>343</v>
      </c>
      <c r="J272" s="135"/>
      <c r="K272" s="135"/>
      <c r="L272" s="47"/>
      <c r="M272" s="47" t="s">
        <v>74</v>
      </c>
      <c r="N272" s="100"/>
    </row>
    <row r="273" spans="1:14" ht="45" hidden="1" x14ac:dyDescent="0.25">
      <c r="A273" s="32" t="s">
        <v>15</v>
      </c>
      <c r="B273" s="32">
        <v>0</v>
      </c>
      <c r="C273" s="32">
        <v>1</v>
      </c>
      <c r="D273" s="32">
        <v>1</v>
      </c>
      <c r="E273" s="32">
        <v>1</v>
      </c>
      <c r="F273" s="33">
        <v>2604</v>
      </c>
      <c r="G273" s="79">
        <v>2604.1</v>
      </c>
      <c r="H273" s="64"/>
      <c r="I273" s="64" t="s">
        <v>344</v>
      </c>
      <c r="J273" s="135"/>
      <c r="K273" s="135"/>
      <c r="L273" s="47"/>
      <c r="M273" s="47" t="s">
        <v>74</v>
      </c>
      <c r="N273" s="100"/>
    </row>
    <row r="274" spans="1:14" ht="240" hidden="1" x14ac:dyDescent="0.25">
      <c r="A274" s="32" t="s">
        <v>15</v>
      </c>
      <c r="B274" s="32">
        <v>0</v>
      </c>
      <c r="C274" s="32">
        <v>1</v>
      </c>
      <c r="D274" s="32">
        <v>1</v>
      </c>
      <c r="E274" s="32">
        <v>1</v>
      </c>
      <c r="F274" s="33">
        <v>2604</v>
      </c>
      <c r="G274" s="79">
        <v>2604.1999999999998</v>
      </c>
      <c r="H274" s="64"/>
      <c r="I274" s="64" t="s">
        <v>345</v>
      </c>
      <c r="J274" s="135"/>
      <c r="K274" s="135"/>
      <c r="L274" s="47"/>
      <c r="M274" s="47" t="s">
        <v>74</v>
      </c>
      <c r="N274" s="100"/>
    </row>
    <row r="275" spans="1:14" ht="60" hidden="1" x14ac:dyDescent="0.25">
      <c r="A275" s="34" t="s">
        <v>15</v>
      </c>
      <c r="B275" s="34">
        <v>0</v>
      </c>
      <c r="C275" s="34">
        <v>0</v>
      </c>
      <c r="D275" s="34">
        <v>1</v>
      </c>
      <c r="E275" s="34">
        <v>1</v>
      </c>
      <c r="F275" s="35">
        <v>2605</v>
      </c>
      <c r="G275" s="80">
        <v>2605.1</v>
      </c>
      <c r="H275" s="65"/>
      <c r="I275" s="65" t="s">
        <v>346</v>
      </c>
      <c r="J275" s="135"/>
      <c r="K275" s="135"/>
      <c r="L275" s="47"/>
      <c r="M275" s="47" t="s">
        <v>74</v>
      </c>
      <c r="N275" s="100"/>
    </row>
    <row r="276" spans="1:14" ht="105" hidden="1" x14ac:dyDescent="0.25">
      <c r="A276" s="34" t="s">
        <v>15</v>
      </c>
      <c r="B276" s="34">
        <v>0</v>
      </c>
      <c r="C276" s="34">
        <v>0</v>
      </c>
      <c r="D276" s="34">
        <v>1</v>
      </c>
      <c r="E276" s="34">
        <v>1</v>
      </c>
      <c r="F276" s="35">
        <v>2605</v>
      </c>
      <c r="G276" s="80">
        <v>2605.1999999999998</v>
      </c>
      <c r="H276" s="65"/>
      <c r="I276" s="65" t="s">
        <v>347</v>
      </c>
      <c r="J276" s="135"/>
      <c r="K276" s="135"/>
      <c r="L276" s="47"/>
      <c r="M276" s="47" t="s">
        <v>74</v>
      </c>
      <c r="N276" s="100"/>
    </row>
    <row r="277" spans="1:14" ht="60" hidden="1" x14ac:dyDescent="0.25">
      <c r="A277" s="32" t="s">
        <v>15</v>
      </c>
      <c r="B277" s="32">
        <v>0</v>
      </c>
      <c r="C277" s="32">
        <v>1</v>
      </c>
      <c r="D277" s="32">
        <v>1</v>
      </c>
      <c r="E277" s="32">
        <v>1</v>
      </c>
      <c r="F277" s="33">
        <v>2700</v>
      </c>
      <c r="G277" s="79">
        <v>2700.1</v>
      </c>
      <c r="H277" s="64"/>
      <c r="I277" s="64" t="s">
        <v>348</v>
      </c>
      <c r="J277" s="135"/>
      <c r="K277" s="135"/>
      <c r="L277" s="47"/>
      <c r="M277" s="47" t="s">
        <v>74</v>
      </c>
      <c r="N277" s="100"/>
    </row>
    <row r="278" spans="1:14" ht="150" hidden="1" x14ac:dyDescent="0.25">
      <c r="A278" s="32" t="s">
        <v>15</v>
      </c>
      <c r="B278" s="32">
        <v>0</v>
      </c>
      <c r="C278" s="32">
        <v>1</v>
      </c>
      <c r="D278" s="32">
        <v>1</v>
      </c>
      <c r="E278" s="32">
        <v>1</v>
      </c>
      <c r="F278" s="33">
        <v>2700</v>
      </c>
      <c r="G278" s="79">
        <v>2700.2</v>
      </c>
      <c r="H278" s="64"/>
      <c r="I278" s="64" t="s">
        <v>349</v>
      </c>
      <c r="J278" s="135"/>
      <c r="K278" s="135"/>
      <c r="L278" s="47"/>
      <c r="M278" s="47" t="s">
        <v>74</v>
      </c>
      <c r="N278" s="100"/>
    </row>
    <row r="279" spans="1:14" ht="90" hidden="1" x14ac:dyDescent="0.25">
      <c r="A279" s="34" t="s">
        <v>15</v>
      </c>
      <c r="B279" s="34">
        <v>0</v>
      </c>
      <c r="C279" s="34">
        <v>1</v>
      </c>
      <c r="D279" s="34">
        <v>1</v>
      </c>
      <c r="E279" s="34">
        <v>1</v>
      </c>
      <c r="F279" s="35">
        <v>2701</v>
      </c>
      <c r="G279" s="80">
        <v>2701.1</v>
      </c>
      <c r="H279" s="65"/>
      <c r="I279" s="65" t="s">
        <v>350</v>
      </c>
      <c r="J279" s="135"/>
      <c r="K279" s="135"/>
      <c r="L279" s="47"/>
      <c r="M279" s="47" t="s">
        <v>74</v>
      </c>
      <c r="N279" s="100"/>
    </row>
    <row r="280" spans="1:14" ht="60" hidden="1" x14ac:dyDescent="0.25">
      <c r="A280" s="32" t="s">
        <v>15</v>
      </c>
      <c r="B280" s="32">
        <v>0</v>
      </c>
      <c r="C280" s="32">
        <v>1</v>
      </c>
      <c r="D280" s="32">
        <v>1</v>
      </c>
      <c r="E280" s="32">
        <v>1</v>
      </c>
      <c r="F280" s="33">
        <v>2702</v>
      </c>
      <c r="G280" s="79">
        <v>2702.1</v>
      </c>
      <c r="H280" s="64"/>
      <c r="I280" s="64" t="s">
        <v>351</v>
      </c>
      <c r="J280" s="135"/>
      <c r="K280" s="135"/>
      <c r="L280" s="47"/>
      <c r="M280" s="47" t="s">
        <v>74</v>
      </c>
      <c r="N280" s="100"/>
    </row>
    <row r="281" spans="1:14" ht="135" hidden="1" x14ac:dyDescent="0.25">
      <c r="A281" s="32" t="s">
        <v>15</v>
      </c>
      <c r="B281" s="32">
        <v>0</v>
      </c>
      <c r="C281" s="32">
        <v>1</v>
      </c>
      <c r="D281" s="32">
        <v>1</v>
      </c>
      <c r="E281" s="32">
        <v>1</v>
      </c>
      <c r="F281" s="33">
        <v>2702</v>
      </c>
      <c r="G281" s="79">
        <v>2702.2</v>
      </c>
      <c r="H281" s="64"/>
      <c r="I281" s="64" t="s">
        <v>352</v>
      </c>
      <c r="J281" s="135"/>
      <c r="K281" s="135"/>
      <c r="L281" s="47"/>
      <c r="M281" s="47" t="s">
        <v>74</v>
      </c>
      <c r="N281" s="100"/>
    </row>
    <row r="282" spans="1:14" ht="120" hidden="1" x14ac:dyDescent="0.25">
      <c r="A282" s="32" t="s">
        <v>15</v>
      </c>
      <c r="B282" s="32">
        <v>0</v>
      </c>
      <c r="C282" s="32">
        <v>1</v>
      </c>
      <c r="D282" s="32">
        <v>1</v>
      </c>
      <c r="E282" s="32">
        <v>1</v>
      </c>
      <c r="F282" s="33">
        <v>2702</v>
      </c>
      <c r="G282" s="79">
        <v>2702.3</v>
      </c>
      <c r="H282" s="64"/>
      <c r="I282" s="64" t="s">
        <v>353</v>
      </c>
      <c r="J282" s="135"/>
      <c r="K282" s="135"/>
      <c r="L282" s="47"/>
      <c r="M282" s="47" t="s">
        <v>74</v>
      </c>
      <c r="N282" s="100"/>
    </row>
    <row r="283" spans="1:14" ht="150" hidden="1" x14ac:dyDescent="0.25">
      <c r="A283" s="32" t="s">
        <v>15</v>
      </c>
      <c r="B283" s="32">
        <v>0</v>
      </c>
      <c r="C283" s="32">
        <v>1</v>
      </c>
      <c r="D283" s="32">
        <v>1</v>
      </c>
      <c r="E283" s="32">
        <v>1</v>
      </c>
      <c r="F283" s="33">
        <v>2702</v>
      </c>
      <c r="G283" s="79">
        <v>2702.4</v>
      </c>
      <c r="H283" s="64"/>
      <c r="I283" s="64" t="s">
        <v>354</v>
      </c>
      <c r="J283" s="135"/>
      <c r="K283" s="135"/>
      <c r="L283" s="47"/>
      <c r="M283" s="47" t="s">
        <v>74</v>
      </c>
      <c r="N283" s="100"/>
    </row>
    <row r="284" spans="1:14" ht="60" hidden="1" x14ac:dyDescent="0.25">
      <c r="A284" s="32" t="s">
        <v>15</v>
      </c>
      <c r="B284" s="32">
        <v>0</v>
      </c>
      <c r="C284" s="32">
        <v>1</v>
      </c>
      <c r="D284" s="32">
        <v>1</v>
      </c>
      <c r="E284" s="32">
        <v>1</v>
      </c>
      <c r="F284" s="33">
        <v>2702</v>
      </c>
      <c r="G284" s="79">
        <v>2702.5</v>
      </c>
      <c r="H284" s="64"/>
      <c r="I284" s="64" t="s">
        <v>355</v>
      </c>
      <c r="J284" s="135"/>
      <c r="K284" s="135"/>
      <c r="L284" s="47"/>
      <c r="M284" s="47" t="s">
        <v>74</v>
      </c>
      <c r="N284" s="100"/>
    </row>
    <row r="285" spans="1:14" ht="105" hidden="1" x14ac:dyDescent="0.25">
      <c r="A285" s="34" t="s">
        <v>15</v>
      </c>
      <c r="B285" s="34">
        <v>0</v>
      </c>
      <c r="C285" s="34">
        <v>1</v>
      </c>
      <c r="D285" s="34">
        <v>1</v>
      </c>
      <c r="E285" s="34">
        <v>1</v>
      </c>
      <c r="F285" s="35">
        <v>2703</v>
      </c>
      <c r="G285" s="80">
        <v>2703.1</v>
      </c>
      <c r="H285" s="65"/>
      <c r="I285" s="65" t="s">
        <v>356</v>
      </c>
      <c r="J285" s="135"/>
      <c r="K285" s="135"/>
      <c r="L285" s="47"/>
      <c r="M285" s="47" t="s">
        <v>74</v>
      </c>
      <c r="N285" s="100"/>
    </row>
    <row r="286" spans="1:14" ht="75" hidden="1" x14ac:dyDescent="0.25">
      <c r="A286" s="34" t="s">
        <v>15</v>
      </c>
      <c r="B286" s="34">
        <v>0</v>
      </c>
      <c r="C286" s="34">
        <v>1</v>
      </c>
      <c r="D286" s="34">
        <v>1</v>
      </c>
      <c r="E286" s="34">
        <v>1</v>
      </c>
      <c r="F286" s="35">
        <v>2703</v>
      </c>
      <c r="G286" s="80">
        <v>2703.2</v>
      </c>
      <c r="H286" s="65"/>
      <c r="I286" s="65" t="s">
        <v>357</v>
      </c>
      <c r="J286" s="135"/>
      <c r="K286" s="135"/>
      <c r="L286" s="47"/>
      <c r="M286" s="47" t="s">
        <v>74</v>
      </c>
      <c r="N286" s="100"/>
    </row>
    <row r="287" spans="1:14" ht="135" hidden="1" x14ac:dyDescent="0.25">
      <c r="A287" s="32" t="s">
        <v>15</v>
      </c>
      <c r="B287" s="32">
        <v>0</v>
      </c>
      <c r="C287" s="32">
        <v>1</v>
      </c>
      <c r="D287" s="32">
        <v>1</v>
      </c>
      <c r="E287" s="32">
        <v>1</v>
      </c>
      <c r="F287" s="33">
        <v>2704</v>
      </c>
      <c r="G287" s="79">
        <v>2704.1</v>
      </c>
      <c r="H287" s="64"/>
      <c r="I287" s="64" t="s">
        <v>358</v>
      </c>
      <c r="J287" s="135"/>
      <c r="K287" s="135"/>
      <c r="L287" s="47"/>
      <c r="M287" s="47" t="s">
        <v>74</v>
      </c>
      <c r="N287" s="100"/>
    </row>
    <row r="288" spans="1:14" ht="60" hidden="1" x14ac:dyDescent="0.25">
      <c r="A288" s="32" t="s">
        <v>15</v>
      </c>
      <c r="B288" s="32">
        <v>0</v>
      </c>
      <c r="C288" s="32">
        <v>1</v>
      </c>
      <c r="D288" s="32">
        <v>1</v>
      </c>
      <c r="E288" s="32">
        <v>1</v>
      </c>
      <c r="F288" s="33">
        <v>2704</v>
      </c>
      <c r="G288" s="79">
        <v>2704.2</v>
      </c>
      <c r="H288" s="64"/>
      <c r="I288" s="64" t="s">
        <v>359</v>
      </c>
      <c r="J288" s="135"/>
      <c r="K288" s="135"/>
      <c r="L288" s="47"/>
      <c r="M288" s="47" t="s">
        <v>74</v>
      </c>
      <c r="N288" s="100"/>
    </row>
    <row r="289" spans="1:14" ht="60" hidden="1" x14ac:dyDescent="0.25">
      <c r="A289" s="36" t="s">
        <v>16</v>
      </c>
      <c r="B289" s="36">
        <v>0</v>
      </c>
      <c r="C289" s="36">
        <v>1</v>
      </c>
      <c r="D289" s="36">
        <v>1</v>
      </c>
      <c r="E289" s="36">
        <v>1</v>
      </c>
      <c r="F289" s="37">
        <v>3100</v>
      </c>
      <c r="G289" s="81">
        <v>3100.1</v>
      </c>
      <c r="H289" s="66"/>
      <c r="I289" s="66" t="s">
        <v>360</v>
      </c>
      <c r="J289" s="135"/>
      <c r="K289" s="135"/>
      <c r="L289" s="47"/>
      <c r="M289" s="47" t="s">
        <v>74</v>
      </c>
      <c r="N289" s="100"/>
    </row>
    <row r="290" spans="1:14" ht="60" hidden="1" x14ac:dyDescent="0.25">
      <c r="A290" s="36" t="s">
        <v>16</v>
      </c>
      <c r="B290" s="36">
        <v>0</v>
      </c>
      <c r="C290" s="36">
        <v>1</v>
      </c>
      <c r="D290" s="36">
        <v>1</v>
      </c>
      <c r="E290" s="36">
        <v>1</v>
      </c>
      <c r="F290" s="37">
        <v>3100</v>
      </c>
      <c r="G290" s="81">
        <v>3100.2</v>
      </c>
      <c r="H290" s="66"/>
      <c r="I290" s="66" t="s">
        <v>361</v>
      </c>
      <c r="J290" s="135"/>
      <c r="K290" s="135"/>
      <c r="L290" s="47"/>
      <c r="M290" s="47" t="s">
        <v>74</v>
      </c>
      <c r="N290" s="100"/>
    </row>
    <row r="291" spans="1:14" ht="60" hidden="1" x14ac:dyDescent="0.25">
      <c r="A291" s="36" t="s">
        <v>16</v>
      </c>
      <c r="B291" s="36">
        <v>0</v>
      </c>
      <c r="C291" s="36">
        <v>1</v>
      </c>
      <c r="D291" s="36">
        <v>1</v>
      </c>
      <c r="E291" s="36">
        <v>1</v>
      </c>
      <c r="F291" s="37">
        <v>3100</v>
      </c>
      <c r="G291" s="81">
        <v>3100.3</v>
      </c>
      <c r="H291" s="66"/>
      <c r="I291" s="66" t="s">
        <v>362</v>
      </c>
      <c r="J291" s="135"/>
      <c r="K291" s="135"/>
      <c r="L291" s="47"/>
      <c r="M291" s="47" t="s">
        <v>74</v>
      </c>
      <c r="N291" s="100"/>
    </row>
    <row r="292" spans="1:14" ht="60" hidden="1" x14ac:dyDescent="0.25">
      <c r="A292" s="38" t="s">
        <v>16</v>
      </c>
      <c r="B292" s="38">
        <v>0</v>
      </c>
      <c r="C292" s="38">
        <v>1</v>
      </c>
      <c r="D292" s="38">
        <v>1</v>
      </c>
      <c r="E292" s="38">
        <v>0</v>
      </c>
      <c r="F292" s="39">
        <v>3101</v>
      </c>
      <c r="G292" s="82">
        <v>3101.1</v>
      </c>
      <c r="H292" s="67"/>
      <c r="I292" s="67" t="s">
        <v>363</v>
      </c>
      <c r="J292" s="135"/>
      <c r="K292" s="135"/>
      <c r="L292" s="47"/>
      <c r="M292" s="47" t="s">
        <v>74</v>
      </c>
      <c r="N292" s="100"/>
    </row>
    <row r="293" spans="1:14" ht="135" hidden="1" x14ac:dyDescent="0.25">
      <c r="A293" s="38" t="s">
        <v>16</v>
      </c>
      <c r="B293" s="38">
        <v>0</v>
      </c>
      <c r="C293" s="38">
        <v>1</v>
      </c>
      <c r="D293" s="38">
        <v>1</v>
      </c>
      <c r="E293" s="38">
        <v>0</v>
      </c>
      <c r="F293" s="39">
        <v>3101</v>
      </c>
      <c r="G293" s="82">
        <v>3101.2</v>
      </c>
      <c r="H293" s="67"/>
      <c r="I293" s="67" t="s">
        <v>364</v>
      </c>
      <c r="J293" s="135"/>
      <c r="K293" s="135"/>
      <c r="L293" s="47"/>
      <c r="M293" s="47" t="s">
        <v>74</v>
      </c>
      <c r="N293" s="100"/>
    </row>
    <row r="294" spans="1:14" ht="60" hidden="1" x14ac:dyDescent="0.25">
      <c r="A294" s="38" t="s">
        <v>16</v>
      </c>
      <c r="B294" s="38">
        <v>0</v>
      </c>
      <c r="C294" s="38">
        <v>1</v>
      </c>
      <c r="D294" s="38">
        <v>1</v>
      </c>
      <c r="E294" s="38">
        <v>0</v>
      </c>
      <c r="F294" s="39">
        <v>3101</v>
      </c>
      <c r="G294" s="82">
        <v>3101.3</v>
      </c>
      <c r="H294" s="67"/>
      <c r="I294" s="67" t="s">
        <v>365</v>
      </c>
      <c r="J294" s="135"/>
      <c r="K294" s="135"/>
      <c r="L294" s="47"/>
      <c r="M294" s="47" t="s">
        <v>74</v>
      </c>
      <c r="N294" s="100"/>
    </row>
    <row r="295" spans="1:14" ht="45" hidden="1" x14ac:dyDescent="0.25">
      <c r="A295" s="38" t="s">
        <v>16</v>
      </c>
      <c r="B295" s="38">
        <v>0</v>
      </c>
      <c r="C295" s="38">
        <v>1</v>
      </c>
      <c r="D295" s="38">
        <v>1</v>
      </c>
      <c r="E295" s="38">
        <v>0</v>
      </c>
      <c r="F295" s="39">
        <v>3101</v>
      </c>
      <c r="G295" s="82">
        <v>3101.4</v>
      </c>
      <c r="H295" s="67"/>
      <c r="I295" s="67" t="s">
        <v>366</v>
      </c>
      <c r="J295" s="135"/>
      <c r="K295" s="135"/>
      <c r="L295" s="47"/>
      <c r="M295" s="47" t="s">
        <v>74</v>
      </c>
      <c r="N295" s="100"/>
    </row>
    <row r="296" spans="1:14" ht="75" hidden="1" x14ac:dyDescent="0.25">
      <c r="A296" s="36" t="s">
        <v>16</v>
      </c>
      <c r="B296" s="36">
        <v>0</v>
      </c>
      <c r="C296" s="36">
        <v>0</v>
      </c>
      <c r="D296" s="36">
        <v>0</v>
      </c>
      <c r="E296" s="36">
        <v>1</v>
      </c>
      <c r="F296" s="37">
        <v>3102</v>
      </c>
      <c r="G296" s="81">
        <v>3102.1</v>
      </c>
      <c r="H296" s="66"/>
      <c r="I296" s="66" t="s">
        <v>367</v>
      </c>
      <c r="J296" s="135"/>
      <c r="K296" s="135"/>
      <c r="L296" s="47"/>
      <c r="M296" s="47" t="s">
        <v>74</v>
      </c>
      <c r="N296" s="100"/>
    </row>
    <row r="297" spans="1:14" ht="60" hidden="1" x14ac:dyDescent="0.25">
      <c r="A297" s="36" t="s">
        <v>16</v>
      </c>
      <c r="B297" s="36">
        <v>0</v>
      </c>
      <c r="C297" s="36">
        <v>0</v>
      </c>
      <c r="D297" s="36">
        <v>0</v>
      </c>
      <c r="E297" s="36">
        <v>1</v>
      </c>
      <c r="F297" s="37">
        <v>3102</v>
      </c>
      <c r="G297" s="81">
        <v>3102.2</v>
      </c>
      <c r="H297" s="66"/>
      <c r="I297" s="66" t="s">
        <v>368</v>
      </c>
      <c r="J297" s="135"/>
      <c r="K297" s="135"/>
      <c r="L297" s="47"/>
      <c r="M297" s="47" t="s">
        <v>74</v>
      </c>
      <c r="N297" s="100"/>
    </row>
    <row r="298" spans="1:14" ht="150" hidden="1" x14ac:dyDescent="0.25">
      <c r="A298" s="36" t="s">
        <v>16</v>
      </c>
      <c r="B298" s="36">
        <v>0</v>
      </c>
      <c r="C298" s="36">
        <v>0</v>
      </c>
      <c r="D298" s="36">
        <v>0</v>
      </c>
      <c r="E298" s="36">
        <v>1</v>
      </c>
      <c r="F298" s="37">
        <v>3102</v>
      </c>
      <c r="G298" s="81">
        <v>3102.3</v>
      </c>
      <c r="H298" s="66"/>
      <c r="I298" s="66" t="s">
        <v>369</v>
      </c>
      <c r="J298" s="135"/>
      <c r="K298" s="135"/>
      <c r="L298" s="47"/>
      <c r="M298" s="47" t="s">
        <v>74</v>
      </c>
      <c r="N298" s="100"/>
    </row>
    <row r="299" spans="1:14" ht="60" hidden="1" x14ac:dyDescent="0.25">
      <c r="A299" s="36" t="s">
        <v>16</v>
      </c>
      <c r="B299" s="36">
        <v>0</v>
      </c>
      <c r="C299" s="36">
        <v>0</v>
      </c>
      <c r="D299" s="36">
        <v>0</v>
      </c>
      <c r="E299" s="36">
        <v>1</v>
      </c>
      <c r="F299" s="37">
        <v>3102</v>
      </c>
      <c r="G299" s="81">
        <v>3102.4</v>
      </c>
      <c r="H299" s="66"/>
      <c r="I299" s="66" t="s">
        <v>370</v>
      </c>
      <c r="J299" s="135"/>
      <c r="K299" s="135"/>
      <c r="L299" s="47"/>
      <c r="M299" s="47" t="s">
        <v>74</v>
      </c>
      <c r="N299" s="100"/>
    </row>
    <row r="300" spans="1:14" ht="45" hidden="1" x14ac:dyDescent="0.25">
      <c r="A300" s="36" t="s">
        <v>16</v>
      </c>
      <c r="B300" s="36">
        <v>0</v>
      </c>
      <c r="C300" s="36">
        <v>0</v>
      </c>
      <c r="D300" s="36">
        <v>0</v>
      </c>
      <c r="E300" s="36">
        <v>1</v>
      </c>
      <c r="F300" s="37">
        <v>3102</v>
      </c>
      <c r="G300" s="81">
        <v>3102.5</v>
      </c>
      <c r="H300" s="66"/>
      <c r="I300" s="66" t="s">
        <v>366</v>
      </c>
      <c r="J300" s="135"/>
      <c r="K300" s="135"/>
      <c r="L300" s="47"/>
      <c r="M300" s="47" t="s">
        <v>74</v>
      </c>
      <c r="N300" s="100"/>
    </row>
    <row r="301" spans="1:14" ht="60" hidden="1" x14ac:dyDescent="0.25">
      <c r="A301" s="38" t="s">
        <v>16</v>
      </c>
      <c r="B301" s="38">
        <v>0</v>
      </c>
      <c r="C301" s="38">
        <v>0</v>
      </c>
      <c r="D301" s="38">
        <v>1</v>
      </c>
      <c r="E301" s="38">
        <v>1</v>
      </c>
      <c r="F301" s="39">
        <v>3103</v>
      </c>
      <c r="G301" s="82">
        <v>3103.1</v>
      </c>
      <c r="H301" s="67"/>
      <c r="I301" s="67" t="s">
        <v>371</v>
      </c>
      <c r="J301" s="135"/>
      <c r="K301" s="135"/>
      <c r="L301" s="47"/>
      <c r="M301" s="47" t="s">
        <v>74</v>
      </c>
      <c r="N301" s="100"/>
    </row>
    <row r="302" spans="1:14" ht="60" hidden="1" x14ac:dyDescent="0.25">
      <c r="A302" s="38" t="s">
        <v>16</v>
      </c>
      <c r="B302" s="38">
        <v>0</v>
      </c>
      <c r="C302" s="38">
        <v>0</v>
      </c>
      <c r="D302" s="38">
        <v>1</v>
      </c>
      <c r="E302" s="38">
        <v>1</v>
      </c>
      <c r="F302" s="39">
        <v>3103</v>
      </c>
      <c r="G302" s="82">
        <v>3103.2</v>
      </c>
      <c r="H302" s="67"/>
      <c r="I302" s="67" t="s">
        <v>372</v>
      </c>
      <c r="J302" s="135"/>
      <c r="K302" s="135"/>
      <c r="L302" s="47"/>
      <c r="M302" s="47" t="s">
        <v>74</v>
      </c>
      <c r="N302" s="100"/>
    </row>
    <row r="303" spans="1:14" ht="60" hidden="1" x14ac:dyDescent="0.25">
      <c r="A303" s="38" t="s">
        <v>16</v>
      </c>
      <c r="B303" s="38">
        <v>0</v>
      </c>
      <c r="C303" s="38">
        <v>0</v>
      </c>
      <c r="D303" s="38">
        <v>1</v>
      </c>
      <c r="E303" s="38">
        <v>1</v>
      </c>
      <c r="F303" s="39">
        <v>3103</v>
      </c>
      <c r="G303" s="82">
        <v>3103.3</v>
      </c>
      <c r="H303" s="67"/>
      <c r="I303" s="67" t="s">
        <v>373</v>
      </c>
      <c r="J303" s="135"/>
      <c r="K303" s="135"/>
      <c r="L303" s="47"/>
      <c r="M303" s="47" t="s">
        <v>74</v>
      </c>
      <c r="N303" s="100"/>
    </row>
    <row r="304" spans="1:14" ht="120" hidden="1" x14ac:dyDescent="0.25">
      <c r="A304" s="38" t="s">
        <v>16</v>
      </c>
      <c r="B304" s="38">
        <v>0</v>
      </c>
      <c r="C304" s="38">
        <v>0</v>
      </c>
      <c r="D304" s="38">
        <v>1</v>
      </c>
      <c r="E304" s="38">
        <v>1</v>
      </c>
      <c r="F304" s="39">
        <v>3103</v>
      </c>
      <c r="G304" s="82">
        <v>3103.4</v>
      </c>
      <c r="H304" s="67"/>
      <c r="I304" s="67" t="s">
        <v>374</v>
      </c>
      <c r="J304" s="135"/>
      <c r="K304" s="135"/>
      <c r="L304" s="47"/>
      <c r="M304" s="47" t="s">
        <v>74</v>
      </c>
      <c r="N304" s="100"/>
    </row>
    <row r="305" spans="1:14" ht="120" hidden="1" x14ac:dyDescent="0.25">
      <c r="A305" s="36" t="s">
        <v>16</v>
      </c>
      <c r="B305" s="36">
        <v>0</v>
      </c>
      <c r="C305" s="36">
        <v>0</v>
      </c>
      <c r="D305" s="36">
        <v>1</v>
      </c>
      <c r="E305" s="36">
        <v>1</v>
      </c>
      <c r="F305" s="37">
        <v>3104</v>
      </c>
      <c r="G305" s="81">
        <v>3104.1</v>
      </c>
      <c r="H305" s="66"/>
      <c r="I305" s="66" t="s">
        <v>375</v>
      </c>
      <c r="J305" s="135"/>
      <c r="K305" s="135"/>
      <c r="L305" s="47"/>
      <c r="M305" s="47" t="s">
        <v>74</v>
      </c>
      <c r="N305" s="100"/>
    </row>
    <row r="306" spans="1:14" ht="60" hidden="1" x14ac:dyDescent="0.25">
      <c r="A306" s="38" t="s">
        <v>16</v>
      </c>
      <c r="B306" s="38">
        <v>0</v>
      </c>
      <c r="C306" s="38">
        <v>0</v>
      </c>
      <c r="D306" s="38">
        <v>1</v>
      </c>
      <c r="E306" s="38">
        <v>1</v>
      </c>
      <c r="F306" s="39">
        <v>3105</v>
      </c>
      <c r="G306" s="82">
        <v>3105.1</v>
      </c>
      <c r="H306" s="67"/>
      <c r="I306" s="67" t="s">
        <v>376</v>
      </c>
      <c r="J306" s="135"/>
      <c r="K306" s="135"/>
      <c r="L306" s="47"/>
      <c r="M306" s="47" t="s">
        <v>74</v>
      </c>
      <c r="N306" s="100"/>
    </row>
    <row r="307" spans="1:14" ht="60" hidden="1" x14ac:dyDescent="0.25">
      <c r="A307" s="38" t="s">
        <v>16</v>
      </c>
      <c r="B307" s="38">
        <v>0</v>
      </c>
      <c r="C307" s="38">
        <v>0</v>
      </c>
      <c r="D307" s="38">
        <v>1</v>
      </c>
      <c r="E307" s="38">
        <v>1</v>
      </c>
      <c r="F307" s="39">
        <v>3105</v>
      </c>
      <c r="G307" s="82">
        <v>3105.2</v>
      </c>
      <c r="H307" s="67"/>
      <c r="I307" s="67" t="s">
        <v>377</v>
      </c>
      <c r="J307" s="135"/>
      <c r="K307" s="135"/>
      <c r="L307" s="47"/>
      <c r="M307" s="47" t="s">
        <v>74</v>
      </c>
      <c r="N307" s="100"/>
    </row>
    <row r="308" spans="1:14" ht="60" hidden="1" x14ac:dyDescent="0.25">
      <c r="A308" s="38" t="s">
        <v>16</v>
      </c>
      <c r="B308" s="38">
        <v>0</v>
      </c>
      <c r="C308" s="38">
        <v>0</v>
      </c>
      <c r="D308" s="38">
        <v>1</v>
      </c>
      <c r="E308" s="38">
        <v>1</v>
      </c>
      <c r="F308" s="39">
        <v>3105</v>
      </c>
      <c r="G308" s="82">
        <v>3105.3</v>
      </c>
      <c r="H308" s="67"/>
      <c r="I308" s="67" t="s">
        <v>378</v>
      </c>
      <c r="J308" s="135"/>
      <c r="K308" s="135"/>
      <c r="L308" s="47"/>
      <c r="M308" s="47" t="s">
        <v>74</v>
      </c>
      <c r="N308" s="100"/>
    </row>
    <row r="309" spans="1:14" ht="135" hidden="1" x14ac:dyDescent="0.25">
      <c r="A309" s="36" t="s">
        <v>16</v>
      </c>
      <c r="B309" s="36">
        <v>0</v>
      </c>
      <c r="C309" s="36">
        <v>0</v>
      </c>
      <c r="D309" s="36">
        <v>1</v>
      </c>
      <c r="E309" s="36">
        <v>1</v>
      </c>
      <c r="F309" s="37">
        <v>3106</v>
      </c>
      <c r="G309" s="81">
        <v>3106.1</v>
      </c>
      <c r="H309" s="66"/>
      <c r="I309" s="66" t="s">
        <v>379</v>
      </c>
      <c r="J309" s="135"/>
      <c r="K309" s="135"/>
      <c r="L309" s="47"/>
      <c r="M309" s="47" t="s">
        <v>74</v>
      </c>
      <c r="N309" s="100"/>
    </row>
    <row r="310" spans="1:14" ht="75" hidden="1" x14ac:dyDescent="0.25">
      <c r="A310" s="36" t="s">
        <v>16</v>
      </c>
      <c r="B310" s="36">
        <v>0</v>
      </c>
      <c r="C310" s="36">
        <v>0</v>
      </c>
      <c r="D310" s="36">
        <v>1</v>
      </c>
      <c r="E310" s="36">
        <v>1</v>
      </c>
      <c r="F310" s="37">
        <v>3106</v>
      </c>
      <c r="G310" s="81">
        <v>3106.2</v>
      </c>
      <c r="H310" s="66"/>
      <c r="I310" s="66" t="s">
        <v>380</v>
      </c>
      <c r="J310" s="135"/>
      <c r="K310" s="135"/>
      <c r="L310" s="47"/>
      <c r="M310" s="47" t="s">
        <v>74</v>
      </c>
      <c r="N310" s="100"/>
    </row>
    <row r="311" spans="1:14" ht="60" hidden="1" x14ac:dyDescent="0.25">
      <c r="A311" s="38" t="s">
        <v>16</v>
      </c>
      <c r="B311" s="38">
        <v>0</v>
      </c>
      <c r="C311" s="38">
        <v>1</v>
      </c>
      <c r="D311" s="38">
        <v>1</v>
      </c>
      <c r="E311" s="38">
        <v>1</v>
      </c>
      <c r="F311" s="39">
        <v>3107</v>
      </c>
      <c r="G311" s="82">
        <v>3107.1</v>
      </c>
      <c r="H311" s="67"/>
      <c r="I311" s="67" t="s">
        <v>381</v>
      </c>
      <c r="J311" s="135"/>
      <c r="K311" s="135"/>
      <c r="L311" s="47"/>
      <c r="M311" s="47" t="s">
        <v>74</v>
      </c>
      <c r="N311" s="100"/>
    </row>
    <row r="312" spans="1:14" ht="75" hidden="1" x14ac:dyDescent="0.25">
      <c r="A312" s="38" t="s">
        <v>16</v>
      </c>
      <c r="B312" s="38">
        <v>0</v>
      </c>
      <c r="C312" s="38">
        <v>1</v>
      </c>
      <c r="D312" s="38">
        <v>1</v>
      </c>
      <c r="E312" s="38">
        <v>1</v>
      </c>
      <c r="F312" s="39">
        <v>3107</v>
      </c>
      <c r="G312" s="82">
        <v>3107.2</v>
      </c>
      <c r="H312" s="67"/>
      <c r="I312" s="67" t="s">
        <v>382</v>
      </c>
      <c r="J312" s="135"/>
      <c r="K312" s="135"/>
      <c r="L312" s="47"/>
      <c r="M312" s="47" t="s">
        <v>74</v>
      </c>
      <c r="N312" s="100"/>
    </row>
    <row r="313" spans="1:14" ht="60" hidden="1" x14ac:dyDescent="0.25">
      <c r="A313" s="38" t="s">
        <v>16</v>
      </c>
      <c r="B313" s="38">
        <v>0</v>
      </c>
      <c r="C313" s="38">
        <v>1</v>
      </c>
      <c r="D313" s="38">
        <v>1</v>
      </c>
      <c r="E313" s="38">
        <v>1</v>
      </c>
      <c r="F313" s="39">
        <v>3107</v>
      </c>
      <c r="G313" s="82">
        <v>3107.3</v>
      </c>
      <c r="H313" s="67"/>
      <c r="I313" s="67" t="s">
        <v>383</v>
      </c>
      <c r="J313" s="135"/>
      <c r="K313" s="135"/>
      <c r="L313" s="47"/>
      <c r="M313" s="47" t="s">
        <v>74</v>
      </c>
      <c r="N313" s="100"/>
    </row>
    <row r="314" spans="1:14" ht="60" hidden="1" x14ac:dyDescent="0.25">
      <c r="A314" s="38" t="s">
        <v>16</v>
      </c>
      <c r="B314" s="38">
        <v>0</v>
      </c>
      <c r="C314" s="38">
        <v>1</v>
      </c>
      <c r="D314" s="38">
        <v>1</v>
      </c>
      <c r="E314" s="38">
        <v>1</v>
      </c>
      <c r="F314" s="39">
        <v>3107</v>
      </c>
      <c r="G314" s="82">
        <v>3107.4</v>
      </c>
      <c r="H314" s="67"/>
      <c r="I314" s="67" t="s">
        <v>384</v>
      </c>
      <c r="J314" s="135"/>
      <c r="K314" s="135"/>
      <c r="L314" s="47"/>
      <c r="M314" s="47" t="s">
        <v>74</v>
      </c>
      <c r="N314" s="100"/>
    </row>
    <row r="315" spans="1:14" ht="120" hidden="1" x14ac:dyDescent="0.25">
      <c r="A315" s="38" t="s">
        <v>16</v>
      </c>
      <c r="B315" s="38">
        <v>0</v>
      </c>
      <c r="C315" s="38">
        <v>1</v>
      </c>
      <c r="D315" s="38">
        <v>1</v>
      </c>
      <c r="E315" s="38">
        <v>1</v>
      </c>
      <c r="F315" s="39">
        <v>3107</v>
      </c>
      <c r="G315" s="82">
        <v>3107.5</v>
      </c>
      <c r="H315" s="67"/>
      <c r="I315" s="67" t="s">
        <v>385</v>
      </c>
      <c r="J315" s="135"/>
      <c r="K315" s="135"/>
      <c r="L315" s="47"/>
      <c r="M315" s="47" t="s">
        <v>74</v>
      </c>
      <c r="N315" s="100"/>
    </row>
    <row r="316" spans="1:14" ht="60" hidden="1" x14ac:dyDescent="0.25">
      <c r="A316" s="38" t="s">
        <v>16</v>
      </c>
      <c r="B316" s="38">
        <v>0</v>
      </c>
      <c r="C316" s="38">
        <v>1</v>
      </c>
      <c r="D316" s="38">
        <v>1</v>
      </c>
      <c r="E316" s="38">
        <v>1</v>
      </c>
      <c r="F316" s="39">
        <v>3107</v>
      </c>
      <c r="G316" s="82">
        <v>3107.6</v>
      </c>
      <c r="H316" s="67"/>
      <c r="I316" s="67" t="s">
        <v>386</v>
      </c>
      <c r="J316" s="135"/>
      <c r="K316" s="135"/>
      <c r="L316" s="47"/>
      <c r="M316" s="47" t="s">
        <v>74</v>
      </c>
      <c r="N316" s="100"/>
    </row>
    <row r="317" spans="1:14" ht="60" hidden="1" x14ac:dyDescent="0.25">
      <c r="A317" s="38" t="s">
        <v>16</v>
      </c>
      <c r="B317" s="38">
        <v>0</v>
      </c>
      <c r="C317" s="38">
        <v>1</v>
      </c>
      <c r="D317" s="38">
        <v>1</v>
      </c>
      <c r="E317" s="38">
        <v>1</v>
      </c>
      <c r="F317" s="39">
        <v>3107</v>
      </c>
      <c r="G317" s="82">
        <v>3107.7</v>
      </c>
      <c r="H317" s="67"/>
      <c r="I317" s="67" t="s">
        <v>387</v>
      </c>
      <c r="J317" s="135"/>
      <c r="K317" s="135"/>
      <c r="L317" s="47"/>
      <c r="M317" s="47" t="s">
        <v>74</v>
      </c>
      <c r="N317" s="100"/>
    </row>
    <row r="318" spans="1:14" ht="60" hidden="1" x14ac:dyDescent="0.25">
      <c r="A318" s="38" t="s">
        <v>16</v>
      </c>
      <c r="B318" s="38">
        <v>0</v>
      </c>
      <c r="C318" s="38">
        <v>1</v>
      </c>
      <c r="D318" s="38">
        <v>1</v>
      </c>
      <c r="E318" s="38">
        <v>1</v>
      </c>
      <c r="F318" s="39">
        <v>3107</v>
      </c>
      <c r="G318" s="82">
        <v>3107.8</v>
      </c>
      <c r="H318" s="67"/>
      <c r="I318" s="67" t="s">
        <v>388</v>
      </c>
      <c r="J318" s="135"/>
      <c r="K318" s="135"/>
      <c r="L318" s="47"/>
      <c r="M318" s="47" t="s">
        <v>74</v>
      </c>
      <c r="N318" s="100"/>
    </row>
    <row r="319" spans="1:14" ht="60" hidden="1" x14ac:dyDescent="0.25">
      <c r="A319" s="38" t="s">
        <v>16</v>
      </c>
      <c r="B319" s="38">
        <v>0</v>
      </c>
      <c r="C319" s="38">
        <v>1</v>
      </c>
      <c r="D319" s="38">
        <v>1</v>
      </c>
      <c r="E319" s="38">
        <v>1</v>
      </c>
      <c r="F319" s="39">
        <v>3107</v>
      </c>
      <c r="G319" s="82">
        <v>3107.9</v>
      </c>
      <c r="H319" s="67"/>
      <c r="I319" s="67" t="s">
        <v>389</v>
      </c>
      <c r="J319" s="135"/>
      <c r="K319" s="135"/>
      <c r="L319" s="47"/>
      <c r="M319" s="47" t="s">
        <v>74</v>
      </c>
      <c r="N319" s="100"/>
    </row>
    <row r="320" spans="1:14" ht="60" hidden="1" x14ac:dyDescent="0.25">
      <c r="A320" s="38" t="s">
        <v>16</v>
      </c>
      <c r="B320" s="38">
        <v>0</v>
      </c>
      <c r="C320" s="38">
        <v>1</v>
      </c>
      <c r="D320" s="38">
        <v>1</v>
      </c>
      <c r="E320" s="38">
        <v>1</v>
      </c>
      <c r="F320" s="39">
        <v>3107</v>
      </c>
      <c r="G320" s="83">
        <v>3107.1</v>
      </c>
      <c r="H320" s="67"/>
      <c r="I320" s="67" t="s">
        <v>390</v>
      </c>
      <c r="J320" s="135"/>
      <c r="K320" s="135"/>
      <c r="L320" s="47"/>
      <c r="M320" s="47" t="s">
        <v>74</v>
      </c>
      <c r="N320" s="100"/>
    </row>
    <row r="321" spans="1:14" ht="60" hidden="1" x14ac:dyDescent="0.25">
      <c r="A321" s="38" t="s">
        <v>16</v>
      </c>
      <c r="B321" s="38">
        <v>0</v>
      </c>
      <c r="C321" s="38">
        <v>1</v>
      </c>
      <c r="D321" s="38">
        <v>1</v>
      </c>
      <c r="E321" s="38">
        <v>1</v>
      </c>
      <c r="F321" s="39">
        <v>3107</v>
      </c>
      <c r="G321" s="83">
        <v>3107.11</v>
      </c>
      <c r="H321" s="67"/>
      <c r="I321" s="67" t="s">
        <v>391</v>
      </c>
      <c r="J321" s="135"/>
      <c r="K321" s="135"/>
      <c r="L321" s="47"/>
      <c r="M321" s="47" t="s">
        <v>74</v>
      </c>
      <c r="N321" s="100"/>
    </row>
    <row r="322" spans="1:14" ht="60" hidden="1" x14ac:dyDescent="0.25">
      <c r="A322" s="38" t="s">
        <v>16</v>
      </c>
      <c r="B322" s="38">
        <v>0</v>
      </c>
      <c r="C322" s="38">
        <v>1</v>
      </c>
      <c r="D322" s="38">
        <v>1</v>
      </c>
      <c r="E322" s="38">
        <v>1</v>
      </c>
      <c r="F322" s="39">
        <v>3107</v>
      </c>
      <c r="G322" s="83">
        <v>3107.12</v>
      </c>
      <c r="H322" s="67"/>
      <c r="I322" s="67" t="s">
        <v>392</v>
      </c>
      <c r="J322" s="135"/>
      <c r="K322" s="135"/>
      <c r="L322" s="47"/>
      <c r="M322" s="47" t="s">
        <v>74</v>
      </c>
      <c r="N322" s="100"/>
    </row>
    <row r="323" spans="1:14" ht="60" hidden="1" x14ac:dyDescent="0.25">
      <c r="A323" s="36" t="s">
        <v>16</v>
      </c>
      <c r="B323" s="36">
        <v>0</v>
      </c>
      <c r="C323" s="36">
        <v>1</v>
      </c>
      <c r="D323" s="36">
        <v>1</v>
      </c>
      <c r="E323" s="36">
        <v>1</v>
      </c>
      <c r="F323" s="37">
        <v>3108</v>
      </c>
      <c r="G323" s="81">
        <v>3108.1</v>
      </c>
      <c r="H323" s="66"/>
      <c r="I323" s="66" t="s">
        <v>393</v>
      </c>
      <c r="J323" s="135"/>
      <c r="K323" s="135"/>
      <c r="L323" s="47"/>
      <c r="M323" s="47" t="s">
        <v>74</v>
      </c>
      <c r="N323" s="100"/>
    </row>
    <row r="324" spans="1:14" ht="60" hidden="1" x14ac:dyDescent="0.25">
      <c r="A324" s="36" t="s">
        <v>16</v>
      </c>
      <c r="B324" s="36">
        <v>0</v>
      </c>
      <c r="C324" s="36">
        <v>1</v>
      </c>
      <c r="D324" s="36">
        <v>1</v>
      </c>
      <c r="E324" s="36">
        <v>1</v>
      </c>
      <c r="F324" s="37">
        <v>3108</v>
      </c>
      <c r="G324" s="81">
        <v>3108.2</v>
      </c>
      <c r="H324" s="66"/>
      <c r="I324" s="66" t="s">
        <v>394</v>
      </c>
      <c r="J324" s="135"/>
      <c r="K324" s="135"/>
      <c r="L324" s="47"/>
      <c r="M324" s="47" t="s">
        <v>74</v>
      </c>
      <c r="N324" s="100"/>
    </row>
    <row r="325" spans="1:14" ht="75" hidden="1" x14ac:dyDescent="0.25">
      <c r="A325" s="38" t="s">
        <v>16</v>
      </c>
      <c r="B325" s="38">
        <v>0</v>
      </c>
      <c r="C325" s="38">
        <v>1</v>
      </c>
      <c r="D325" s="38">
        <v>1</v>
      </c>
      <c r="E325" s="38">
        <v>1</v>
      </c>
      <c r="F325" s="39">
        <v>3109</v>
      </c>
      <c r="G325" s="82">
        <v>3109.1</v>
      </c>
      <c r="H325" s="67"/>
      <c r="I325" s="67" t="s">
        <v>395</v>
      </c>
      <c r="J325" s="135"/>
      <c r="K325" s="135"/>
      <c r="L325" s="47"/>
      <c r="M325" s="47" t="s">
        <v>74</v>
      </c>
      <c r="N325" s="100"/>
    </row>
    <row r="326" spans="1:14" ht="60" hidden="1" x14ac:dyDescent="0.25">
      <c r="A326" s="36" t="s">
        <v>16</v>
      </c>
      <c r="B326" s="36">
        <v>0</v>
      </c>
      <c r="C326" s="36">
        <v>0</v>
      </c>
      <c r="D326" s="36">
        <v>1</v>
      </c>
      <c r="E326" s="36">
        <v>1</v>
      </c>
      <c r="F326" s="37">
        <v>3110</v>
      </c>
      <c r="G326" s="81">
        <v>3110.1</v>
      </c>
      <c r="H326" s="66"/>
      <c r="I326" s="66" t="s">
        <v>396</v>
      </c>
      <c r="J326" s="135"/>
      <c r="K326" s="135"/>
      <c r="L326" s="47"/>
      <c r="M326" s="47" t="s">
        <v>74</v>
      </c>
      <c r="N326" s="100"/>
    </row>
    <row r="327" spans="1:14" ht="75" hidden="1" x14ac:dyDescent="0.25">
      <c r="A327" s="38" t="s">
        <v>16</v>
      </c>
      <c r="B327" s="38">
        <v>0</v>
      </c>
      <c r="C327" s="38">
        <v>1</v>
      </c>
      <c r="D327" s="38">
        <v>1</v>
      </c>
      <c r="E327" s="38">
        <v>1</v>
      </c>
      <c r="F327" s="39">
        <v>3200</v>
      </c>
      <c r="G327" s="82">
        <v>3200.1</v>
      </c>
      <c r="H327" s="67"/>
      <c r="I327" s="67" t="s">
        <v>397</v>
      </c>
      <c r="J327" s="135"/>
      <c r="K327" s="135"/>
      <c r="L327" s="47"/>
      <c r="M327" s="47" t="s">
        <v>74</v>
      </c>
      <c r="N327" s="100"/>
    </row>
    <row r="328" spans="1:14" ht="60" hidden="1" x14ac:dyDescent="0.25">
      <c r="A328" s="36" t="s">
        <v>16</v>
      </c>
      <c r="B328" s="36">
        <v>0</v>
      </c>
      <c r="C328" s="36">
        <v>1</v>
      </c>
      <c r="D328" s="36">
        <v>1</v>
      </c>
      <c r="E328" s="36">
        <v>1</v>
      </c>
      <c r="F328" s="37">
        <v>3201</v>
      </c>
      <c r="G328" s="81">
        <v>3201.1</v>
      </c>
      <c r="H328" s="66"/>
      <c r="I328" s="66" t="s">
        <v>398</v>
      </c>
      <c r="J328" s="135"/>
      <c r="K328" s="135"/>
      <c r="L328" s="47"/>
      <c r="M328" s="47" t="s">
        <v>74</v>
      </c>
      <c r="N328" s="100"/>
    </row>
    <row r="329" spans="1:14" ht="75" hidden="1" x14ac:dyDescent="0.25">
      <c r="A329" s="38" t="s">
        <v>16</v>
      </c>
      <c r="B329" s="38">
        <v>0</v>
      </c>
      <c r="C329" s="38">
        <v>0</v>
      </c>
      <c r="D329" s="38">
        <v>1</v>
      </c>
      <c r="E329" s="38">
        <v>1</v>
      </c>
      <c r="F329" s="39">
        <v>3202</v>
      </c>
      <c r="G329" s="82">
        <v>3202.1</v>
      </c>
      <c r="H329" s="67"/>
      <c r="I329" s="67" t="s">
        <v>399</v>
      </c>
      <c r="J329" s="135"/>
      <c r="K329" s="135"/>
      <c r="L329" s="47"/>
      <c r="M329" s="47" t="s">
        <v>74</v>
      </c>
      <c r="N329" s="100"/>
    </row>
    <row r="330" spans="1:14" ht="60" hidden="1" x14ac:dyDescent="0.25">
      <c r="A330" s="38" t="s">
        <v>16</v>
      </c>
      <c r="B330" s="38">
        <v>0</v>
      </c>
      <c r="C330" s="38">
        <v>0</v>
      </c>
      <c r="D330" s="38">
        <v>1</v>
      </c>
      <c r="E330" s="38">
        <v>1</v>
      </c>
      <c r="F330" s="39">
        <v>3202</v>
      </c>
      <c r="G330" s="82">
        <v>3202.2</v>
      </c>
      <c r="H330" s="67"/>
      <c r="I330" s="67" t="s">
        <v>400</v>
      </c>
      <c r="J330" s="135"/>
      <c r="K330" s="135"/>
      <c r="L330" s="47"/>
      <c r="M330" s="47" t="s">
        <v>74</v>
      </c>
      <c r="N330" s="100"/>
    </row>
    <row r="331" spans="1:14" ht="75" hidden="1" x14ac:dyDescent="0.25">
      <c r="A331" s="36" t="s">
        <v>16</v>
      </c>
      <c r="B331" s="36">
        <v>0</v>
      </c>
      <c r="C331" s="36">
        <v>1</v>
      </c>
      <c r="D331" s="36">
        <v>1</v>
      </c>
      <c r="E331" s="36">
        <v>1</v>
      </c>
      <c r="F331" s="37">
        <v>3203</v>
      </c>
      <c r="G331" s="81">
        <v>3203.1</v>
      </c>
      <c r="H331" s="66"/>
      <c r="I331" s="66" t="s">
        <v>401</v>
      </c>
      <c r="J331" s="135"/>
      <c r="K331" s="135"/>
      <c r="L331" s="47"/>
      <c r="M331" s="47" t="s">
        <v>74</v>
      </c>
      <c r="N331" s="100"/>
    </row>
    <row r="332" spans="1:14" ht="60" hidden="1" x14ac:dyDescent="0.25">
      <c r="A332" s="36" t="s">
        <v>16</v>
      </c>
      <c r="B332" s="36">
        <v>0</v>
      </c>
      <c r="C332" s="36">
        <v>1</v>
      </c>
      <c r="D332" s="36">
        <v>1</v>
      </c>
      <c r="E332" s="36">
        <v>1</v>
      </c>
      <c r="F332" s="37">
        <v>3203</v>
      </c>
      <c r="G332" s="81">
        <v>3203.2</v>
      </c>
      <c r="H332" s="66"/>
      <c r="I332" s="66" t="s">
        <v>402</v>
      </c>
      <c r="J332" s="135"/>
      <c r="K332" s="135"/>
      <c r="L332" s="47"/>
      <c r="M332" s="47" t="s">
        <v>74</v>
      </c>
      <c r="N332" s="100"/>
    </row>
    <row r="333" spans="1:14" ht="60" hidden="1" x14ac:dyDescent="0.25">
      <c r="A333" s="38" t="s">
        <v>16</v>
      </c>
      <c r="B333" s="38">
        <v>0</v>
      </c>
      <c r="C333" s="38">
        <v>1</v>
      </c>
      <c r="D333" s="38">
        <v>1</v>
      </c>
      <c r="E333" s="38">
        <v>1</v>
      </c>
      <c r="F333" s="39">
        <v>3204</v>
      </c>
      <c r="G333" s="82">
        <v>3204.1</v>
      </c>
      <c r="H333" s="67"/>
      <c r="I333" s="67" t="s">
        <v>403</v>
      </c>
      <c r="J333" s="135"/>
      <c r="K333" s="135"/>
      <c r="L333" s="47"/>
      <c r="M333" s="47" t="s">
        <v>74</v>
      </c>
      <c r="N333" s="100"/>
    </row>
    <row r="334" spans="1:14" ht="135" hidden="1" x14ac:dyDescent="0.25">
      <c r="A334" s="38" t="s">
        <v>16</v>
      </c>
      <c r="B334" s="38">
        <v>0</v>
      </c>
      <c r="C334" s="38">
        <v>1</v>
      </c>
      <c r="D334" s="38">
        <v>1</v>
      </c>
      <c r="E334" s="38">
        <v>1</v>
      </c>
      <c r="F334" s="39">
        <v>3204</v>
      </c>
      <c r="G334" s="82">
        <v>3204.2</v>
      </c>
      <c r="H334" s="67"/>
      <c r="I334" s="67" t="s">
        <v>404</v>
      </c>
      <c r="J334" s="135"/>
      <c r="K334" s="135"/>
      <c r="L334" s="47"/>
      <c r="M334" s="47" t="s">
        <v>74</v>
      </c>
      <c r="N334" s="100"/>
    </row>
    <row r="335" spans="1:14" ht="60" hidden="1" x14ac:dyDescent="0.25">
      <c r="A335" s="40" t="s">
        <v>17</v>
      </c>
      <c r="B335" s="40">
        <v>0</v>
      </c>
      <c r="C335" s="40">
        <v>1</v>
      </c>
      <c r="D335" s="40">
        <v>1</v>
      </c>
      <c r="E335" s="40">
        <v>1</v>
      </c>
      <c r="F335" s="41">
        <v>4100</v>
      </c>
      <c r="G335" s="84">
        <v>4100.1000000000004</v>
      </c>
      <c r="H335" s="68"/>
      <c r="I335" s="68" t="s">
        <v>405</v>
      </c>
      <c r="J335" s="135"/>
      <c r="K335" s="135"/>
      <c r="L335" s="47"/>
      <c r="M335" s="47" t="s">
        <v>74</v>
      </c>
      <c r="N335" s="100"/>
    </row>
    <row r="336" spans="1:14" ht="60" hidden="1" x14ac:dyDescent="0.25">
      <c r="A336" s="40" t="s">
        <v>17</v>
      </c>
      <c r="B336" s="40">
        <v>0</v>
      </c>
      <c r="C336" s="40">
        <v>1</v>
      </c>
      <c r="D336" s="40">
        <v>1</v>
      </c>
      <c r="E336" s="40">
        <v>1</v>
      </c>
      <c r="F336" s="41">
        <v>4100</v>
      </c>
      <c r="G336" s="84">
        <v>4100.2</v>
      </c>
      <c r="H336" s="68"/>
      <c r="I336" s="68" t="s">
        <v>406</v>
      </c>
      <c r="J336" s="135"/>
      <c r="K336" s="135"/>
      <c r="L336" s="47"/>
      <c r="M336" s="47" t="s">
        <v>74</v>
      </c>
      <c r="N336" s="100"/>
    </row>
    <row r="337" spans="1:14" ht="60" hidden="1" x14ac:dyDescent="0.25">
      <c r="A337" s="42" t="s">
        <v>17</v>
      </c>
      <c r="B337" s="42">
        <v>0</v>
      </c>
      <c r="C337" s="42">
        <v>0</v>
      </c>
      <c r="D337" s="42">
        <v>1</v>
      </c>
      <c r="E337" s="42">
        <v>1</v>
      </c>
      <c r="F337" s="43">
        <v>4101</v>
      </c>
      <c r="G337" s="85">
        <v>4101.1000000000004</v>
      </c>
      <c r="H337" s="69"/>
      <c r="I337" s="69" t="s">
        <v>407</v>
      </c>
      <c r="J337" s="135"/>
      <c r="K337" s="135"/>
      <c r="L337" s="47"/>
      <c r="M337" s="47" t="s">
        <v>74</v>
      </c>
      <c r="N337" s="100"/>
    </row>
    <row r="338" spans="1:14" ht="120" hidden="1" x14ac:dyDescent="0.25">
      <c r="A338" s="42" t="s">
        <v>17</v>
      </c>
      <c r="B338" s="42">
        <v>0</v>
      </c>
      <c r="C338" s="42">
        <v>0</v>
      </c>
      <c r="D338" s="42">
        <v>1</v>
      </c>
      <c r="E338" s="42">
        <v>1</v>
      </c>
      <c r="F338" s="43">
        <v>4101</v>
      </c>
      <c r="G338" s="85">
        <v>4101.2</v>
      </c>
      <c r="H338" s="69"/>
      <c r="I338" s="69" t="s">
        <v>408</v>
      </c>
      <c r="J338" s="135"/>
      <c r="K338" s="135"/>
      <c r="L338" s="47"/>
      <c r="M338" s="47" t="s">
        <v>74</v>
      </c>
      <c r="N338" s="100"/>
    </row>
    <row r="339" spans="1:14" ht="75" hidden="1" x14ac:dyDescent="0.25">
      <c r="A339" s="42" t="s">
        <v>17</v>
      </c>
      <c r="B339" s="42">
        <v>0</v>
      </c>
      <c r="C339" s="42">
        <v>0</v>
      </c>
      <c r="D339" s="42">
        <v>1</v>
      </c>
      <c r="E339" s="42">
        <v>1</v>
      </c>
      <c r="F339" s="43">
        <v>4101</v>
      </c>
      <c r="G339" s="85">
        <v>4101.3</v>
      </c>
      <c r="H339" s="69"/>
      <c r="I339" s="69" t="s">
        <v>409</v>
      </c>
      <c r="J339" s="135"/>
      <c r="K339" s="135"/>
      <c r="L339" s="47"/>
      <c r="M339" s="47" t="s">
        <v>74</v>
      </c>
      <c r="N339" s="100"/>
    </row>
    <row r="340" spans="1:14" ht="60" hidden="1" x14ac:dyDescent="0.25">
      <c r="A340" s="42" t="s">
        <v>17</v>
      </c>
      <c r="B340" s="42">
        <v>0</v>
      </c>
      <c r="C340" s="42">
        <v>0</v>
      </c>
      <c r="D340" s="42">
        <v>1</v>
      </c>
      <c r="E340" s="42">
        <v>1</v>
      </c>
      <c r="F340" s="43">
        <v>4101</v>
      </c>
      <c r="G340" s="85">
        <v>4101.3999999999996</v>
      </c>
      <c r="H340" s="69"/>
      <c r="I340" s="69" t="s">
        <v>410</v>
      </c>
      <c r="J340" s="135"/>
      <c r="K340" s="135"/>
      <c r="L340" s="47"/>
      <c r="M340" s="47" t="s">
        <v>74</v>
      </c>
      <c r="N340" s="100"/>
    </row>
    <row r="341" spans="1:14" ht="75" hidden="1" x14ac:dyDescent="0.25">
      <c r="A341" s="40" t="s">
        <v>17</v>
      </c>
      <c r="B341" s="40">
        <v>0</v>
      </c>
      <c r="C341" s="40">
        <v>0</v>
      </c>
      <c r="D341" s="40">
        <v>1</v>
      </c>
      <c r="E341" s="40">
        <v>1</v>
      </c>
      <c r="F341" s="41">
        <v>4102</v>
      </c>
      <c r="G341" s="84">
        <v>4102.1000000000004</v>
      </c>
      <c r="H341" s="68"/>
      <c r="I341" s="68" t="s">
        <v>411</v>
      </c>
      <c r="J341" s="135"/>
      <c r="K341" s="135"/>
      <c r="L341" s="47"/>
      <c r="M341" s="47" t="s">
        <v>74</v>
      </c>
      <c r="N341" s="100"/>
    </row>
    <row r="342" spans="1:14" ht="75" hidden="1" x14ac:dyDescent="0.25">
      <c r="A342" s="40" t="s">
        <v>17</v>
      </c>
      <c r="B342" s="40">
        <v>0</v>
      </c>
      <c r="C342" s="40">
        <v>0</v>
      </c>
      <c r="D342" s="40">
        <v>1</v>
      </c>
      <c r="E342" s="40">
        <v>1</v>
      </c>
      <c r="F342" s="41">
        <v>4102</v>
      </c>
      <c r="G342" s="84">
        <v>4102.2</v>
      </c>
      <c r="H342" s="68"/>
      <c r="I342" s="68" t="s">
        <v>412</v>
      </c>
      <c r="J342" s="135"/>
      <c r="K342" s="135"/>
      <c r="L342" s="47"/>
      <c r="M342" s="47" t="s">
        <v>74</v>
      </c>
      <c r="N342" s="100"/>
    </row>
    <row r="343" spans="1:14" ht="60" hidden="1" x14ac:dyDescent="0.25">
      <c r="A343" s="42" t="s">
        <v>17</v>
      </c>
      <c r="B343" s="42">
        <v>0</v>
      </c>
      <c r="C343" s="42">
        <v>0</v>
      </c>
      <c r="D343" s="42">
        <v>1</v>
      </c>
      <c r="E343" s="42">
        <v>1</v>
      </c>
      <c r="F343" s="43">
        <v>4103</v>
      </c>
      <c r="G343" s="85">
        <v>4103.1000000000004</v>
      </c>
      <c r="H343" s="69"/>
      <c r="I343" s="69" t="s">
        <v>413</v>
      </c>
      <c r="J343" s="135"/>
      <c r="K343" s="135"/>
      <c r="L343" s="47"/>
      <c r="M343" s="47" t="s">
        <v>74</v>
      </c>
      <c r="N343" s="100"/>
    </row>
    <row r="344" spans="1:14" ht="120" hidden="1" x14ac:dyDescent="0.25">
      <c r="A344" s="42" t="s">
        <v>17</v>
      </c>
      <c r="B344" s="42">
        <v>0</v>
      </c>
      <c r="C344" s="42">
        <v>0</v>
      </c>
      <c r="D344" s="42">
        <v>1</v>
      </c>
      <c r="E344" s="42">
        <v>1</v>
      </c>
      <c r="F344" s="43">
        <v>4103</v>
      </c>
      <c r="G344" s="85">
        <v>4103.2</v>
      </c>
      <c r="H344" s="69"/>
      <c r="I344" s="69" t="s">
        <v>414</v>
      </c>
      <c r="J344" s="135"/>
      <c r="K344" s="135"/>
      <c r="L344" s="47"/>
      <c r="M344" s="47" t="s">
        <v>74</v>
      </c>
      <c r="N344" s="100"/>
    </row>
    <row r="345" spans="1:14" ht="75" hidden="1" x14ac:dyDescent="0.25">
      <c r="A345" s="40" t="s">
        <v>17</v>
      </c>
      <c r="B345" s="40">
        <v>0</v>
      </c>
      <c r="C345" s="40">
        <v>1</v>
      </c>
      <c r="D345" s="40">
        <v>1</v>
      </c>
      <c r="E345" s="40">
        <v>1</v>
      </c>
      <c r="F345" s="41">
        <v>4104</v>
      </c>
      <c r="G345" s="84">
        <v>4104.1000000000004</v>
      </c>
      <c r="H345" s="68"/>
      <c r="I345" s="68" t="s">
        <v>415</v>
      </c>
      <c r="J345" s="135"/>
      <c r="K345" s="135"/>
      <c r="L345" s="47"/>
      <c r="M345" s="47" t="s">
        <v>74</v>
      </c>
      <c r="N345" s="100"/>
    </row>
    <row r="346" spans="1:14" ht="195" hidden="1" x14ac:dyDescent="0.25">
      <c r="A346" s="40" t="s">
        <v>17</v>
      </c>
      <c r="B346" s="40">
        <v>0</v>
      </c>
      <c r="C346" s="40">
        <v>1</v>
      </c>
      <c r="D346" s="40">
        <v>1</v>
      </c>
      <c r="E346" s="40">
        <v>1</v>
      </c>
      <c r="F346" s="41">
        <v>4104</v>
      </c>
      <c r="G346" s="84">
        <v>4104.2</v>
      </c>
      <c r="H346" s="68"/>
      <c r="I346" s="68" t="s">
        <v>416</v>
      </c>
      <c r="J346" s="135"/>
      <c r="K346" s="135"/>
      <c r="L346" s="47"/>
      <c r="M346" s="47" t="s">
        <v>74</v>
      </c>
      <c r="N346" s="100"/>
    </row>
    <row r="347" spans="1:14" ht="60" hidden="1" x14ac:dyDescent="0.25">
      <c r="A347" s="42" t="s">
        <v>17</v>
      </c>
      <c r="B347" s="42">
        <v>0</v>
      </c>
      <c r="C347" s="42">
        <v>0</v>
      </c>
      <c r="D347" s="42">
        <v>1</v>
      </c>
      <c r="E347" s="42">
        <v>1</v>
      </c>
      <c r="F347" s="43">
        <v>4105</v>
      </c>
      <c r="G347" s="85">
        <v>4105.1000000000004</v>
      </c>
      <c r="H347" s="69"/>
      <c r="I347" s="69" t="s">
        <v>417</v>
      </c>
      <c r="J347" s="135"/>
      <c r="K347" s="135"/>
      <c r="L347" s="47"/>
      <c r="M347" s="47" t="s">
        <v>74</v>
      </c>
      <c r="N347" s="100"/>
    </row>
    <row r="348" spans="1:14" ht="60" hidden="1" x14ac:dyDescent="0.25">
      <c r="A348" s="42" t="s">
        <v>17</v>
      </c>
      <c r="B348" s="42">
        <v>0</v>
      </c>
      <c r="C348" s="42">
        <v>0</v>
      </c>
      <c r="D348" s="42">
        <v>1</v>
      </c>
      <c r="E348" s="42">
        <v>1</v>
      </c>
      <c r="F348" s="43">
        <v>4105</v>
      </c>
      <c r="G348" s="85">
        <v>4105.2</v>
      </c>
      <c r="H348" s="69"/>
      <c r="I348" s="69" t="s">
        <v>418</v>
      </c>
      <c r="J348" s="135"/>
      <c r="K348" s="135"/>
      <c r="L348" s="47"/>
      <c r="M348" s="47" t="s">
        <v>74</v>
      </c>
      <c r="N348" s="100"/>
    </row>
    <row r="349" spans="1:14" ht="60" hidden="1" x14ac:dyDescent="0.25">
      <c r="A349" s="42" t="s">
        <v>17</v>
      </c>
      <c r="B349" s="42">
        <v>0</v>
      </c>
      <c r="C349" s="42">
        <v>0</v>
      </c>
      <c r="D349" s="42">
        <v>1</v>
      </c>
      <c r="E349" s="42">
        <v>1</v>
      </c>
      <c r="F349" s="43">
        <v>4105</v>
      </c>
      <c r="G349" s="85">
        <v>4105.3</v>
      </c>
      <c r="H349" s="69"/>
      <c r="I349" s="69" t="s">
        <v>419</v>
      </c>
      <c r="J349" s="135"/>
      <c r="K349" s="135"/>
      <c r="L349" s="47"/>
      <c r="M349" s="47" t="s">
        <v>74</v>
      </c>
      <c r="N349" s="100"/>
    </row>
    <row r="350" spans="1:14" ht="60" hidden="1" x14ac:dyDescent="0.25">
      <c r="A350" s="40" t="s">
        <v>17</v>
      </c>
      <c r="B350" s="40">
        <v>0</v>
      </c>
      <c r="C350" s="40">
        <v>1</v>
      </c>
      <c r="D350" s="40">
        <v>1</v>
      </c>
      <c r="E350" s="40">
        <v>1</v>
      </c>
      <c r="F350" s="41">
        <v>4106</v>
      </c>
      <c r="G350" s="84">
        <v>4106.1000000000004</v>
      </c>
      <c r="H350" s="68"/>
      <c r="I350" s="68" t="s">
        <v>420</v>
      </c>
      <c r="J350" s="135"/>
      <c r="K350" s="135"/>
      <c r="L350" s="47"/>
      <c r="M350" s="47" t="s">
        <v>74</v>
      </c>
      <c r="N350" s="100"/>
    </row>
    <row r="351" spans="1:14" ht="60" hidden="1" x14ac:dyDescent="0.25">
      <c r="A351" s="42" t="s">
        <v>17</v>
      </c>
      <c r="B351" s="42">
        <v>0</v>
      </c>
      <c r="C351" s="42">
        <v>1</v>
      </c>
      <c r="D351" s="42">
        <v>1</v>
      </c>
      <c r="E351" s="42">
        <v>1</v>
      </c>
      <c r="F351" s="43">
        <v>4200</v>
      </c>
      <c r="G351" s="85">
        <v>4200.1000000000004</v>
      </c>
      <c r="H351" s="69"/>
      <c r="I351" s="69" t="s">
        <v>421</v>
      </c>
      <c r="J351" s="135"/>
      <c r="K351" s="135"/>
      <c r="L351" s="47"/>
      <c r="M351" s="47" t="s">
        <v>74</v>
      </c>
      <c r="N351" s="100"/>
    </row>
    <row r="352" spans="1:14" ht="75" hidden="1" x14ac:dyDescent="0.25">
      <c r="A352" s="42" t="s">
        <v>17</v>
      </c>
      <c r="B352" s="42">
        <v>0</v>
      </c>
      <c r="C352" s="42">
        <v>1</v>
      </c>
      <c r="D352" s="42">
        <v>1</v>
      </c>
      <c r="E352" s="42">
        <v>1</v>
      </c>
      <c r="F352" s="43">
        <v>4200</v>
      </c>
      <c r="G352" s="85">
        <v>4200.2</v>
      </c>
      <c r="H352" s="69"/>
      <c r="I352" s="69" t="s">
        <v>422</v>
      </c>
      <c r="J352" s="135"/>
      <c r="K352" s="135"/>
      <c r="L352" s="47"/>
      <c r="M352" s="47" t="s">
        <v>74</v>
      </c>
      <c r="N352" s="100"/>
    </row>
    <row r="353" spans="1:14" ht="60" hidden="1" x14ac:dyDescent="0.25">
      <c r="A353" s="40" t="s">
        <v>17</v>
      </c>
      <c r="B353" s="40">
        <v>0</v>
      </c>
      <c r="C353" s="40">
        <v>0</v>
      </c>
      <c r="D353" s="40">
        <v>1</v>
      </c>
      <c r="E353" s="40">
        <v>1</v>
      </c>
      <c r="F353" s="41">
        <v>4201</v>
      </c>
      <c r="G353" s="84">
        <v>4201.1000000000004</v>
      </c>
      <c r="H353" s="68"/>
      <c r="I353" s="141" t="s">
        <v>423</v>
      </c>
      <c r="J353" s="135"/>
      <c r="K353" s="135"/>
      <c r="L353" s="47"/>
      <c r="M353" s="47" t="s">
        <v>74</v>
      </c>
      <c r="N353" s="100"/>
    </row>
    <row r="354" spans="1:14" ht="150" hidden="1" x14ac:dyDescent="0.25">
      <c r="A354" s="40" t="s">
        <v>17</v>
      </c>
      <c r="B354" s="40">
        <v>0</v>
      </c>
      <c r="C354" s="40">
        <v>0</v>
      </c>
      <c r="D354" s="40">
        <v>1</v>
      </c>
      <c r="E354" s="40">
        <v>1</v>
      </c>
      <c r="F354" s="41">
        <v>4201</v>
      </c>
      <c r="G354" s="84">
        <v>4201.2</v>
      </c>
      <c r="H354" s="68"/>
      <c r="I354" s="68" t="s">
        <v>424</v>
      </c>
      <c r="J354" s="135"/>
      <c r="K354" s="135"/>
      <c r="L354" s="47"/>
      <c r="M354" s="47" t="s">
        <v>74</v>
      </c>
      <c r="N354" s="100"/>
    </row>
    <row r="355" spans="1:14" ht="75" hidden="1" x14ac:dyDescent="0.25">
      <c r="A355" s="40" t="s">
        <v>17</v>
      </c>
      <c r="B355" s="40">
        <v>0</v>
      </c>
      <c r="C355" s="40">
        <v>0</v>
      </c>
      <c r="D355" s="40">
        <v>1</v>
      </c>
      <c r="E355" s="40">
        <v>1</v>
      </c>
      <c r="F355" s="41">
        <v>4201</v>
      </c>
      <c r="G355" s="84">
        <v>4201.3</v>
      </c>
      <c r="H355" s="68"/>
      <c r="I355" s="68" t="s">
        <v>425</v>
      </c>
      <c r="J355" s="135"/>
      <c r="K355" s="135"/>
      <c r="L355" s="47"/>
      <c r="M355" s="47" t="s">
        <v>74</v>
      </c>
      <c r="N355" s="100"/>
    </row>
    <row r="356" spans="1:14" ht="60" hidden="1" x14ac:dyDescent="0.25">
      <c r="A356" s="42" t="s">
        <v>17</v>
      </c>
      <c r="B356" s="42">
        <v>0</v>
      </c>
      <c r="C356" s="42">
        <v>0</v>
      </c>
      <c r="D356" s="42">
        <v>0</v>
      </c>
      <c r="E356" s="42">
        <v>1</v>
      </c>
      <c r="F356" s="43">
        <v>4202</v>
      </c>
      <c r="G356" s="85">
        <v>4202.1000000000004</v>
      </c>
      <c r="H356" s="145"/>
      <c r="I356" s="69" t="s">
        <v>426</v>
      </c>
      <c r="J356" s="135"/>
      <c r="K356" s="135"/>
      <c r="L356" s="47"/>
      <c r="M356" s="47" t="s">
        <v>74</v>
      </c>
      <c r="N356" s="100"/>
    </row>
    <row r="357" spans="1:14" ht="60" hidden="1" x14ac:dyDescent="0.25">
      <c r="A357" s="72" t="s">
        <v>17</v>
      </c>
      <c r="B357" s="72">
        <v>0</v>
      </c>
      <c r="C357" s="72">
        <v>0</v>
      </c>
      <c r="D357" s="72">
        <v>0</v>
      </c>
      <c r="E357" s="72">
        <v>1</v>
      </c>
      <c r="F357" s="86">
        <v>4202</v>
      </c>
      <c r="G357" s="87">
        <v>4202.2</v>
      </c>
      <c r="H357" s="70"/>
      <c r="I357" s="69" t="s">
        <v>427</v>
      </c>
      <c r="J357" s="135"/>
      <c r="K357" s="135"/>
      <c r="L357" s="47"/>
      <c r="M357" s="47" t="s">
        <v>74</v>
      </c>
      <c r="N357" s="101"/>
    </row>
  </sheetData>
  <sheetProtection algorithmName="SHA-512" hashValue="/ptFcUgEY8ppcM9LIrVNbC+R0b7Pb9XPxCU9Zt7CdDNhaoaf1kY/akeH/ZP49Bo/GUynMvx6+RCJYL1Hjd1bOA==" saltValue="xZVgi2olMt5gPcuhsC49cw==" spinCount="100000" sheet="1" objects="1" scenarios="1" formatColumns="0" formatRows="0" sort="0" autoFilter="0"/>
  <mergeCells count="4">
    <mergeCell ref="L1:N1"/>
    <mergeCell ref="J1:K1"/>
    <mergeCell ref="A1:I1"/>
    <mergeCell ref="P1:X1"/>
  </mergeCells>
  <phoneticPr fontId="1" type="noConversion"/>
  <conditionalFormatting sqref="B3:E357">
    <cfRule type="containsText" dxfId="12" priority="3" operator="containsText" text="1">
      <formula>NOT(ISERROR(SEARCH("1",B3)))</formula>
    </cfRule>
    <cfRule type="containsText" dxfId="11" priority="4" operator="containsText" text="0">
      <formula>NOT(ISERROR(SEARCH("0",B3)))</formula>
    </cfRule>
  </conditionalFormatting>
  <conditionalFormatting sqref="U2:X1048576">
    <cfRule type="containsText" dxfId="10" priority="5" operator="containsText" text="NOT MET">
      <formula>NOT(ISERROR(SEARCH("NOT MET",U2)))</formula>
    </cfRule>
    <cfRule type="containsText" dxfId="9" priority="6" stopIfTrue="1" operator="containsText" text="PARTIALLY MET">
      <formula>NOT(ISERROR(SEARCH("PARTIALLY MET",U2)))</formula>
    </cfRule>
    <cfRule type="containsText" dxfId="8" priority="7" operator="containsText" text="MET">
      <formula>NOT(ISERROR(SEARCH("MET",U2)))</formula>
    </cfRule>
  </conditionalFormatting>
  <dataValidations count="4">
    <dataValidation type="whole" allowBlank="1" showInputMessage="1" showErrorMessage="1" error="Please enter a value of 1 or 0, where 1 indicates that the question is satisfied, and 0 indicates it is not satisfied." sqref="L3:L357" xr:uid="{7071BE5C-875A-704C-A8C3-058FD84EAD13}">
      <formula1>0</formula1>
      <formula2>1</formula2>
    </dataValidation>
    <dataValidation type="whole" allowBlank="1" showInputMessage="1" showErrorMessage="1" errorTitle="Enter a valid value" error="To adjust the control outcome, enter either -1 or +1. Entering +1 raises the outcome to PARTIALLY MET or MET. Entering -1 lowers the outcome to PARTIALLY MET or NOT MET. You cannot downgrade a control if the associated questions are satisfied." sqref="S3:S150" xr:uid="{3EC7256B-58F3-7841-8799-1E44B90BF672}">
      <formula1>-1</formula1>
      <formula2>1</formula2>
    </dataValidation>
    <dataValidation type="list" allowBlank="1" showInputMessage="1" showErrorMessage="1" sqref="M3:M357" xr:uid="{74605EE5-905A-7046-BFEB-0C3909B7E5FF}">
      <formula1>"Yes,No"</formula1>
    </dataValidation>
    <dataValidation type="list" allowBlank="1" showInputMessage="1" showErrorMessage="1" error="Please enter a value_x000a_N/A - The control is not applicable_x000a_Blank - The control is applicable" sqref="R5:R150" xr:uid="{F58D6174-0D62-EB49-95DD-82DF8AA806B7}">
      <formula1>"N/A"</formula1>
    </dataValidation>
  </dataValidations>
  <pageMargins left="0.7" right="0.7" top="0.75" bottom="0.75" header="0.3" footer="0.3"/>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D9F38-CBBF-794C-BAEF-296F9B241CF2}">
  <sheetPr codeName="Sheet4"/>
  <dimension ref="A1:AY356"/>
  <sheetViews>
    <sheetView zoomScaleNormal="100" workbookViewId="0">
      <selection activeCell="Y3" sqref="Y3"/>
    </sheetView>
  </sheetViews>
  <sheetFormatPr defaultColWidth="11" defaultRowHeight="15.6" x14ac:dyDescent="0.3"/>
  <cols>
    <col min="1" max="1" width="16.8984375" customWidth="1"/>
    <col min="2" max="5" width="3" bestFit="1" customWidth="1"/>
    <col min="6" max="6" width="7.5" bestFit="1" customWidth="1"/>
    <col min="7" max="7" width="10.09765625" bestFit="1" customWidth="1"/>
    <col min="8" max="8" width="6.8984375" bestFit="1" customWidth="1"/>
    <col min="9" max="9" width="16.8984375" bestFit="1" customWidth="1"/>
    <col min="10" max="10" width="19.8984375" bestFit="1" customWidth="1"/>
    <col min="11" max="11" width="15.3984375" bestFit="1" customWidth="1"/>
    <col min="12" max="12" width="15.3984375" customWidth="1"/>
    <col min="13" max="16" width="3" bestFit="1" customWidth="1"/>
    <col min="17" max="17" width="3" customWidth="1"/>
    <col min="18" max="18" width="7.3984375" bestFit="1" customWidth="1"/>
    <col min="19" max="19" width="5" bestFit="1" customWidth="1"/>
    <col min="20" max="20" width="5.8984375" bestFit="1" customWidth="1"/>
    <col min="21" max="21" width="9.09765625" bestFit="1" customWidth="1"/>
    <col min="22" max="22" width="12.59765625" bestFit="1" customWidth="1"/>
    <col min="23" max="23" width="23.8984375" bestFit="1" customWidth="1"/>
    <col min="24" max="24" width="16.8984375" bestFit="1" customWidth="1"/>
    <col min="25" max="25" width="24" bestFit="1" customWidth="1"/>
    <col min="26" max="26" width="24" customWidth="1"/>
    <col min="27" max="29" width="8.3984375" bestFit="1" customWidth="1"/>
    <col min="30" max="30" width="24" bestFit="1" customWidth="1"/>
    <col min="32" max="32" width="9" bestFit="1" customWidth="1"/>
    <col min="33" max="33" width="8.09765625" bestFit="1" customWidth="1"/>
    <col min="34" max="34" width="4.5" bestFit="1" customWidth="1"/>
    <col min="35" max="35" width="9" bestFit="1" customWidth="1"/>
    <col min="36" max="36" width="5.59765625" bestFit="1" customWidth="1"/>
    <col min="37" max="37" width="9.5" bestFit="1" customWidth="1"/>
    <col min="38" max="38" width="6.3984375" bestFit="1" customWidth="1"/>
    <col min="40" max="43" width="5.5" bestFit="1" customWidth="1"/>
    <col min="45" max="45" width="18.5" bestFit="1" customWidth="1"/>
    <col min="46" max="46" width="18.8984375" bestFit="1" customWidth="1"/>
    <col min="47" max="47" width="19" bestFit="1" customWidth="1"/>
    <col min="50" max="50" width="17.59765625" bestFit="1" customWidth="1"/>
    <col min="51" max="51" width="17.8984375" bestFit="1" customWidth="1"/>
  </cols>
  <sheetData>
    <row r="1" spans="1:51" x14ac:dyDescent="0.3">
      <c r="A1" t="s">
        <v>428</v>
      </c>
      <c r="B1" t="s">
        <v>19</v>
      </c>
      <c r="C1" t="s">
        <v>20</v>
      </c>
      <c r="D1" t="s">
        <v>21</v>
      </c>
      <c r="E1" t="s">
        <v>22</v>
      </c>
      <c r="F1" t="s">
        <v>6</v>
      </c>
      <c r="G1" t="s">
        <v>23</v>
      </c>
      <c r="H1" t="s">
        <v>429</v>
      </c>
      <c r="I1" t="s">
        <v>430</v>
      </c>
      <c r="J1" t="s">
        <v>431</v>
      </c>
      <c r="K1" t="s">
        <v>432</v>
      </c>
      <c r="L1" t="s">
        <v>433</v>
      </c>
      <c r="M1" t="s">
        <v>19</v>
      </c>
      <c r="N1" t="s">
        <v>20</v>
      </c>
      <c r="O1" t="s">
        <v>21</v>
      </c>
      <c r="P1" t="s">
        <v>22</v>
      </c>
      <c r="Q1" t="s">
        <v>5</v>
      </c>
      <c r="R1" t="s">
        <v>6</v>
      </c>
      <c r="S1" t="s">
        <v>65</v>
      </c>
      <c r="T1" t="s">
        <v>434</v>
      </c>
      <c r="U1" t="s">
        <v>435</v>
      </c>
      <c r="V1" t="s">
        <v>436</v>
      </c>
      <c r="W1" t="s">
        <v>437</v>
      </c>
      <c r="X1" t="s">
        <v>438</v>
      </c>
      <c r="Y1" t="s">
        <v>438</v>
      </c>
      <c r="Z1" t="s">
        <v>439</v>
      </c>
      <c r="AA1" t="s">
        <v>19</v>
      </c>
      <c r="AB1" t="s">
        <v>20</v>
      </c>
      <c r="AC1" t="s">
        <v>21</v>
      </c>
      <c r="AD1" t="s">
        <v>22</v>
      </c>
      <c r="AF1" t="s">
        <v>19</v>
      </c>
      <c r="AN1" t="s">
        <v>19</v>
      </c>
      <c r="AO1" t="s">
        <v>20</v>
      </c>
      <c r="AP1" t="s">
        <v>21</v>
      </c>
      <c r="AQ1" t="s">
        <v>22</v>
      </c>
      <c r="AT1">
        <f>SUM(B2:B356)</f>
        <v>7</v>
      </c>
      <c r="AX1">
        <v>3</v>
      </c>
    </row>
    <row r="2" spans="1:51" x14ac:dyDescent="0.3">
      <c r="A2" s="16">
        <f>IFERROR(
    IF(AND(
        NOT(ISBLANK(INDEX('Answers &amp; Theoretical'!J:J, MATCH(G2, 'Answers &amp; Theoretical'!G:G, 0)))),
        NOT(ISBLANK(INDEX('Answers &amp; Theoretical'!K:K, MATCH(G2, 'Answers &amp; Theoretical'!G:G, 0))))
    ), 1, 0),
    "NO MATCH"
)</f>
        <v>0</v>
      </c>
      <c r="B2">
        <v>1</v>
      </c>
      <c r="C2">
        <v>1</v>
      </c>
      <c r="D2">
        <v>1</v>
      </c>
      <c r="E2">
        <v>1</v>
      </c>
      <c r="F2" t="s">
        <v>32</v>
      </c>
      <c r="G2" t="s">
        <v>33</v>
      </c>
      <c r="I2">
        <v>1</v>
      </c>
      <c r="J2" t="str">
        <f>IF(ISBLANK(VLOOKUP(G2,'Answers &amp; Theoretical'!G:L,6,FALSE)),"BLANK",VLOOKUP(G2,'Answers &amp; Theoretical'!G:L,6,FALSE))</f>
        <v>BLANK</v>
      </c>
      <c r="K2">
        <f>IF(SUMIFS(J:J, F:F, F2, I:I, 1) &lt; SUMIFS(I:I, F:F, F2, I:I, 1), 1, 0)</f>
        <v>1</v>
      </c>
      <c r="L2">
        <f>IF(COUNTIF(F:F,R2)=COUNTIFS(F:F,R2,A:A,1),1,0)</f>
        <v>0</v>
      </c>
      <c r="M2">
        <v>1</v>
      </c>
      <c r="N2">
        <v>1</v>
      </c>
      <c r="O2">
        <v>1</v>
      </c>
      <c r="P2">
        <v>1</v>
      </c>
      <c r="Q2" t="s">
        <v>13</v>
      </c>
      <c r="R2" s="1">
        <v>1</v>
      </c>
      <c r="T2">
        <f>SUMIFS(J:J,F:F,R2)</f>
        <v>0</v>
      </c>
      <c r="U2">
        <f>COUNTIF(F:F,R2)</f>
        <v>2</v>
      </c>
      <c r="V2">
        <f>IF(VLOOKUP(R2,F:K,6,0)=1,0,IF(T2=0,0,IF(T2=U2,2,1)))</f>
        <v>0</v>
      </c>
      <c r="W2">
        <v>0</v>
      </c>
      <c r="X2">
        <f>IF(S2=1,"Marked N/A",IF(V2=2,2,MAX(0,V2+IF(W2="",0,MIN(1,W2)))))</f>
        <v>0</v>
      </c>
      <c r="Y2" t="str">
        <f>IF(X2=2,"MET",IF(X2=1,"(" &amp; T2 &amp; "/" &amp; U2 &amp; ") PARTIALLY MET " &amp; TEXT(T2/U2, "0.00%"),"NOT MET"))</f>
        <v>NOT MET</v>
      </c>
      <c r="Z2">
        <f>IF(ISBLANK(VLOOKUP(R2,'Answers &amp; Theoretical'!Q:T,4,FALSE)),0,1)</f>
        <v>0</v>
      </c>
      <c r="AA2" t="str">
        <f>$Y2</f>
        <v>NOT MET</v>
      </c>
      <c r="AB2" t="str">
        <f>$Y2</f>
        <v>NOT MET</v>
      </c>
      <c r="AC2" t="str">
        <f>$Y2</f>
        <v>NOT MET</v>
      </c>
      <c r="AD2" t="str">
        <f>$Y2</f>
        <v>NOT MET</v>
      </c>
      <c r="AF2" t="s">
        <v>5</v>
      </c>
      <c r="AG2" t="s">
        <v>440</v>
      </c>
      <c r="AH2" t="s">
        <v>441</v>
      </c>
      <c r="AI2" t="s">
        <v>442</v>
      </c>
      <c r="AJ2" t="s">
        <v>443</v>
      </c>
      <c r="AK2" t="s">
        <v>444</v>
      </c>
      <c r="AL2" t="s">
        <v>445</v>
      </c>
      <c r="AN2" s="1">
        <v>1</v>
      </c>
      <c r="AO2" s="1">
        <v>1</v>
      </c>
      <c r="AP2" s="1">
        <v>1</v>
      </c>
      <c r="AQ2" s="1">
        <v>1</v>
      </c>
      <c r="AT2" t="s">
        <v>446</v>
      </c>
      <c r="AU2" t="s">
        <v>447</v>
      </c>
      <c r="AX2" t="s">
        <v>448</v>
      </c>
      <c r="AY2" t="s">
        <v>449</v>
      </c>
    </row>
    <row r="3" spans="1:51" x14ac:dyDescent="0.3">
      <c r="A3" s="16">
        <f>IFERROR(
    IF(AND(
        NOT(ISBLANK(INDEX('Answers &amp; Theoretical'!J:J, MATCH(G3, 'Answers &amp; Theoretical'!G:G, 0)))),
        NOT(ISBLANK(INDEX('Answers &amp; Theoretical'!K:K, MATCH(G3, 'Answers &amp; Theoretical'!G:G, 0))))
    ), 1, 0),
    "NO MATCH"
)</f>
        <v>0</v>
      </c>
      <c r="B3">
        <v>1</v>
      </c>
      <c r="C3">
        <v>1</v>
      </c>
      <c r="D3">
        <v>1</v>
      </c>
      <c r="E3">
        <v>1</v>
      </c>
      <c r="F3" s="1">
        <v>1</v>
      </c>
      <c r="G3" s="2">
        <v>1.1000000000000001</v>
      </c>
      <c r="I3">
        <v>1</v>
      </c>
      <c r="J3" t="str">
        <f>IF(ISBLANK(VLOOKUP(G3,'Answers &amp; Theoretical'!G:L,6,FALSE)),"BLANK",VLOOKUP(G3,'Answers &amp; Theoretical'!G:L,6,FALSE))</f>
        <v>BLANK</v>
      </c>
      <c r="K3">
        <f t="shared" ref="K3:K65" si="0">IF(SUMIFS(J:J, F:F, F3, I:I, 1) &lt; SUMIFS(I:I, F:F, F3, I:I, 1), 1, 0)</f>
        <v>1</v>
      </c>
      <c r="L3">
        <f>IF(COUNTIF(F:F,R3)=COUNTIFS(F:F,R3,A:A,1),1,0)</f>
        <v>0</v>
      </c>
      <c r="M3">
        <v>0</v>
      </c>
      <c r="N3">
        <v>0</v>
      </c>
      <c r="O3">
        <v>1</v>
      </c>
      <c r="P3">
        <v>1</v>
      </c>
      <c r="Q3" t="s">
        <v>13</v>
      </c>
      <c r="R3" s="1">
        <v>2</v>
      </c>
      <c r="T3">
        <f t="shared" ref="T3:T33" si="1">SUMIFS(J:J,F:F,R3)</f>
        <v>0</v>
      </c>
      <c r="U3">
        <f t="shared" ref="U3:U33" si="2">COUNTIF(F:F,R3)</f>
        <v>2</v>
      </c>
      <c r="V3">
        <f>IF(VLOOKUP(R3,F:K,6,0)=1,0,IF(T3=0,0,IF(T3=U3,2,1)))</f>
        <v>0</v>
      </c>
      <c r="W3">
        <v>0</v>
      </c>
      <c r="X3">
        <f t="shared" ref="X3" si="3">IF(S3=1,"Marked N/A",IF(V3=2,2,MAX(0,V3+IF(W3="",0,MIN(1,W3)))))</f>
        <v>0</v>
      </c>
      <c r="Y3" t="str">
        <f t="shared" ref="Y3:Y33" si="4">IF(X3=2,"MET",IF(X3=1,"(" &amp; T3 &amp; "/" &amp; U3 &amp; ") PARTIALLY MET " &amp; TEXT(T3/U3, "0.00%"),"NOT MET"))</f>
        <v>NOT MET</v>
      </c>
      <c r="Z3">
        <f>IF(ISBLANK(VLOOKUP(R3,'Answers &amp; Theoretical'!Q:T,4,FALSE)),0,1)</f>
        <v>0</v>
      </c>
      <c r="AC3" t="str">
        <f t="shared" ref="AC3:AD11" si="5">$Y3</f>
        <v>NOT MET</v>
      </c>
      <c r="AD3" t="str">
        <f t="shared" si="5"/>
        <v>NOT MET</v>
      </c>
      <c r="AF3" t="s">
        <v>13</v>
      </c>
      <c r="AG3">
        <f>COUNTIFS(Q:Q, AF3, CHOOSE(MATCH($AF$1, {"L0","L1","L2","L3"}, 0), M:M, N:N, O:O,P:P), 1, S:S, "&lt;&gt;1")</f>
        <v>1</v>
      </c>
      <c r="AH3">
        <f>AG3*2</f>
        <v>2</v>
      </c>
      <c r="AI3" t="str">
        <f>SUMIFS(X:X, Q:Q, AF3, CHOOSE(MATCH($AF$1, {"L0","L1","L2","L3"}, 0), M:M, N:N, O:O,P:P), 1)&amp;"/"&amp;AH3</f>
        <v>0/2</v>
      </c>
      <c r="AJ3" s="11">
        <f>IFERROR(SUMIFS(X:X, Q:Q, AF3, CHOOSE(MATCH($AF$1, {"L0","L1","L2","L3"}, 0), M:M, N:N, O:O,P:P), 1) / AH3, "All N/A?")</f>
        <v>0</v>
      </c>
      <c r="AK3" t="str">
        <f>COUNTIFS(S:S, 1, Q:Q, AF3, CHOOSE(MATCH($AF$1, {"L0","L1","L2","L3"}, 0), M:M, N:N, O:O, P:P), 1)&amp;"/"&amp;COUNTIFS(Q:Q, AF3, CHOOSE(MATCH($AF$1, {"L0","L1","L2","L3"}, 0), M:M, N:N, O:O, P:P), 1)</f>
        <v>0/1</v>
      </c>
      <c r="AL3" t="str">
        <f>IF(COUNTIFS(S:S, "N/A", Q:Q, AF3, CHOOSE(MATCH($AF$1, {"L0","L1","L2","L3"}, 0), M:M, N:N, O:O, P:P), 1)=COUNTIFS(Q:Q, AF3, CHOOSE(MATCH($AF$1, {"L0","L1","L2","L3"}, 0), M:M, N:N, O:O, P:P), 1),"FAIL - ALL N/A",IF(AJ3&lt;100%,"FAIL","PASS"))</f>
        <v>FAIL</v>
      </c>
      <c r="AN3" s="1">
        <v>2314</v>
      </c>
      <c r="AO3" s="1">
        <v>1100</v>
      </c>
      <c r="AP3" s="1">
        <v>2</v>
      </c>
      <c r="AQ3" s="1">
        <v>2</v>
      </c>
      <c r="AS3" t="s">
        <v>450</v>
      </c>
      <c r="AT3" cm="1">
        <f t="array" ref="AT3">SUMPRODUCT((B:B=1)*(('Support(Practical)'!J:J=1)+('Support(Practical)'!J:J=0)))</f>
        <v>0</v>
      </c>
      <c r="AU3" s="16">
        <f>MAX(0,AT1-AT3)</f>
        <v>7</v>
      </c>
      <c r="AW3" t="s">
        <v>451</v>
      </c>
      <c r="AX3" cm="1">
        <f t="array" ref="AX3">SUMPRODUCT((M:M=1)*('Support(Practical)'!Z:Z=1))</f>
        <v>0</v>
      </c>
      <c r="AY3">
        <f>AX1-AX3</f>
        <v>3</v>
      </c>
    </row>
    <row r="4" spans="1:51" x14ac:dyDescent="0.3">
      <c r="A4" s="16">
        <f>IFERROR(
    IF(AND(
        NOT(ISBLANK(INDEX('Answers &amp; Theoretical'!J:J, MATCH(G4, 'Answers &amp; Theoretical'!G:G, 0)))),
        NOT(ISBLANK(INDEX('Answers &amp; Theoretical'!K:K, MATCH(G4, 'Answers &amp; Theoretical'!G:G, 0))))
    ), 1, 0),
    "NO MATCH"
)</f>
        <v>0</v>
      </c>
      <c r="B4">
        <v>1</v>
      </c>
      <c r="C4">
        <v>1</v>
      </c>
      <c r="D4">
        <v>1</v>
      </c>
      <c r="E4">
        <v>1</v>
      </c>
      <c r="F4" s="1">
        <v>1</v>
      </c>
      <c r="G4" s="2">
        <v>1.2</v>
      </c>
      <c r="I4">
        <v>1</v>
      </c>
      <c r="J4" t="str">
        <f>IF(ISBLANK(VLOOKUP(G4,'Answers &amp; Theoretical'!G:L,6,FALSE)),"BLANK",VLOOKUP(G4,'Answers &amp; Theoretical'!G:L,6,FALSE))</f>
        <v>BLANK</v>
      </c>
      <c r="K4">
        <f t="shared" si="0"/>
        <v>1</v>
      </c>
      <c r="L4">
        <f t="shared" ref="L4:L66" si="6">IF(COUNTIF(F:F,R4)=COUNTIFS(F:F,R4,A:A,1),1,0)</f>
        <v>0</v>
      </c>
      <c r="M4">
        <v>0</v>
      </c>
      <c r="N4">
        <v>1</v>
      </c>
      <c r="O4">
        <v>1</v>
      </c>
      <c r="P4">
        <v>1</v>
      </c>
      <c r="Q4" t="s">
        <v>14</v>
      </c>
      <c r="R4" s="1">
        <v>1100</v>
      </c>
      <c r="S4">
        <f>IF(VLOOKUP(R4,'Answers &amp; Theoretical'!Q:R,2,FALSE)="N/A",1,0)</f>
        <v>0</v>
      </c>
      <c r="T4">
        <f>SUMIFS(J:J,F:F,R4)</f>
        <v>0</v>
      </c>
      <c r="U4">
        <f t="shared" si="2"/>
        <v>2</v>
      </c>
      <c r="V4">
        <f>IF(VLOOKUP(R4,F:K,6,0)=1,0,IF(T4=0,0,IF(T4=U4,2,1)))</f>
        <v>0</v>
      </c>
      <c r="W4">
        <f>VLOOKUP(R4,'Answers &amp; Theoretical'!Q:S,3,FALSE)</f>
        <v>0</v>
      </c>
      <c r="X4">
        <f>IF(S4=1,"Marked N/A",IF(V4=2,2,MAX(0,V4+IF(W4="",0,MIN(1,W4)))))</f>
        <v>0</v>
      </c>
      <c r="Y4" t="str">
        <f t="shared" si="4"/>
        <v>NOT MET</v>
      </c>
      <c r="Z4">
        <f>IF(ISBLANK(VLOOKUP(R4,'Answers &amp; Theoretical'!Q:T,4,FALSE)),0,1)</f>
        <v>0</v>
      </c>
      <c r="AB4" t="str">
        <f>$Y4</f>
        <v>NOT MET</v>
      </c>
      <c r="AC4" t="str">
        <f t="shared" si="5"/>
        <v>NOT MET</v>
      </c>
      <c r="AD4" t="str">
        <f t="shared" si="5"/>
        <v>NOT MET</v>
      </c>
      <c r="AF4" t="s">
        <v>15</v>
      </c>
      <c r="AG4">
        <f>COUNTIFS(Q:Q, AF4, CHOOSE(MATCH($AF$1, {"L0","L1","L2","L3"}, 0), M:M, N:N, O:O,P:P), 1, S:S, "&lt;&gt;1")</f>
        <v>2</v>
      </c>
      <c r="AH4">
        <f t="shared" ref="AH4" si="7">AG4*2</f>
        <v>4</v>
      </c>
      <c r="AI4" t="str">
        <f>SUMIFS(X:X, Q:Q, AF4, CHOOSE(MATCH($AF$1, {"L0","L1","L2","L3"}, 0), M:M, N:N, O:O,P:P), 1)&amp;"/"&amp;AH4</f>
        <v>0/4</v>
      </c>
      <c r="AJ4" s="11">
        <f>IFERROR(SUMIFS(X:X, Q:Q, AF4, CHOOSE(MATCH($AF$1, {"L0","L1","L2","L3"}, 0), M:M, N:N, O:O,P:P), 1) / AH4, "All N/A?")</f>
        <v>0</v>
      </c>
      <c r="AK4" t="str">
        <f>COUNTIFS(S:S,1, Q:Q, AF4, CHOOSE(MATCH($AF$1, {"L0","L1","L2","L3"}, 0), M:M, N:N, O:O, P:P), 1)&amp;"/"&amp;COUNTIFS(Q:Q, AF4, CHOOSE(MATCH($AF$1, {"L0","L1","L2","L3"}, 0), M:M, N:N, O:O, P:P), 1)</f>
        <v>0/2</v>
      </c>
      <c r="AL4" t="str">
        <f>IF(COUNTIFS(S:S, "N/A", Q:Q, AF4, CHOOSE(MATCH($AF$1, {"L0","L1","L2","L3"}, 0), M:M, N:N, O:O, P:P), 1)=COUNTIFS(Q:Q, AF4, CHOOSE(MATCH($AF$1, {"L0","L1","L2","L3"}, 0), M:M, N:N, O:O, P:P), 1),"FAIL - ALL N/A",IF(AJ4&lt;100%,"FAIL","PASS"))</f>
        <v>FAIL</v>
      </c>
      <c r="AN4" s="1">
        <v>2500</v>
      </c>
      <c r="AO4" s="1">
        <v>1102</v>
      </c>
      <c r="AP4" s="1">
        <v>1100</v>
      </c>
      <c r="AQ4" s="1">
        <v>1100</v>
      </c>
      <c r="AS4" t="s">
        <v>452</v>
      </c>
      <c r="AT4" s="16" cm="1">
        <f t="array" ref="AT4">SUMPRODUCT((B:B=1)*((J:J=1)+(J:J=0)))</f>
        <v>0</v>
      </c>
      <c r="AU4" s="16">
        <f>MAX(0,AT1-AT4)</f>
        <v>7</v>
      </c>
      <c r="AW4" t="s">
        <v>453</v>
      </c>
      <c r="AX4" cm="1">
        <f t="array" ref="AX4">SUMPRODUCT((M:M=1)*(Z:Z=1))</f>
        <v>0</v>
      </c>
      <c r="AY4">
        <f>AX1-AX4</f>
        <v>3</v>
      </c>
    </row>
    <row r="5" spans="1:51" x14ac:dyDescent="0.3">
      <c r="A5" s="16">
        <f>IFERROR(
    IF(AND(
        NOT(ISBLANK(INDEX('Answers &amp; Theoretical'!J:J, MATCH(G5, 'Answers &amp; Theoretical'!G:G, 0)))),
        NOT(ISBLANK(INDEX('Answers &amp; Theoretical'!K:K, MATCH(G5, 'Answers &amp; Theoretical'!G:G, 0))))
    ), 1, 0),
    "NO MATCH"
)</f>
        <v>0</v>
      </c>
      <c r="B5">
        <v>0</v>
      </c>
      <c r="C5">
        <v>0</v>
      </c>
      <c r="D5">
        <v>1</v>
      </c>
      <c r="E5">
        <v>1</v>
      </c>
      <c r="F5" s="1">
        <v>2</v>
      </c>
      <c r="G5" s="2">
        <v>2.1</v>
      </c>
      <c r="I5">
        <v>1</v>
      </c>
      <c r="J5" t="str">
        <f>IF(ISBLANK(VLOOKUP(G5,'Answers &amp; Theoretical'!G:L,6,FALSE)),"BLANK",VLOOKUP(G5,'Answers &amp; Theoretical'!G:L,6,FALSE))</f>
        <v>BLANK</v>
      </c>
      <c r="K5">
        <f t="shared" si="0"/>
        <v>1</v>
      </c>
      <c r="L5">
        <f t="shared" si="6"/>
        <v>0</v>
      </c>
      <c r="M5">
        <v>0</v>
      </c>
      <c r="N5">
        <v>0</v>
      </c>
      <c r="O5">
        <v>1</v>
      </c>
      <c r="P5">
        <v>1</v>
      </c>
      <c r="Q5" t="s">
        <v>14</v>
      </c>
      <c r="R5" s="1">
        <v>1101</v>
      </c>
      <c r="S5">
        <f>IF(VLOOKUP(R5,'Answers &amp; Theoretical'!Q:R,2,FALSE)="N/A",1,0)</f>
        <v>0</v>
      </c>
      <c r="T5">
        <f>SUMIFS(J:J,F:F,R5)</f>
        <v>0</v>
      </c>
      <c r="U5">
        <f>COUNTIF(F:F,R5)</f>
        <v>1</v>
      </c>
      <c r="V5">
        <f t="shared" ref="V5:V33" si="8">IF(VLOOKUP(R5,F:K,6,0)=1,0,IF(T5=0,0,IF(T5=U5,2,1)))</f>
        <v>0</v>
      </c>
      <c r="W5">
        <f>VLOOKUP(R5,'Answers &amp; Theoretical'!Q:S,3,FALSE)</f>
        <v>0</v>
      </c>
      <c r="X5">
        <f>IF(S5=1,"Marked N/A",IF(V5=2,2,MAX(0,V5+IF(W5="",0,MIN(1,W5)))))</f>
        <v>0</v>
      </c>
      <c r="Y5" t="str">
        <f t="shared" si="4"/>
        <v>NOT MET</v>
      </c>
      <c r="Z5">
        <f>IF(ISBLANK(VLOOKUP(R5,'Answers &amp; Theoretical'!Q:T,4,FALSE)),0,1)</f>
        <v>0</v>
      </c>
      <c r="AC5" t="str">
        <f t="shared" si="5"/>
        <v>NOT MET</v>
      </c>
      <c r="AD5" t="str">
        <f t="shared" si="5"/>
        <v>NOT MET</v>
      </c>
      <c r="AO5" s="1">
        <v>1200</v>
      </c>
      <c r="AP5" s="1">
        <v>1101</v>
      </c>
      <c r="AQ5" s="1">
        <v>1101</v>
      </c>
      <c r="AS5" t="s">
        <v>454</v>
      </c>
      <c r="AT5" s="146" cm="1">
        <f t="array" ref="AT5">SUMPRODUCT((B:B=1)*(A:A=1))</f>
        <v>0</v>
      </c>
      <c r="AU5" s="16">
        <f>AT1-AT5</f>
        <v>7</v>
      </c>
      <c r="AX5">
        <v>101</v>
      </c>
    </row>
    <row r="6" spans="1:51" x14ac:dyDescent="0.3">
      <c r="A6" s="16">
        <f>IFERROR(
    IF(AND(
        NOT(ISBLANK(INDEX('Answers &amp; Theoretical'!J:J, MATCH(G6, 'Answers &amp; Theoretical'!G:G, 0)))),
        NOT(ISBLANK(INDEX('Answers &amp; Theoretical'!K:K, MATCH(G6, 'Answers &amp; Theoretical'!G:G, 0))))
    ), 1, 0),
    "NO MATCH"
)</f>
        <v>0</v>
      </c>
      <c r="B6">
        <v>0</v>
      </c>
      <c r="C6">
        <v>0</v>
      </c>
      <c r="D6">
        <v>1</v>
      </c>
      <c r="E6">
        <v>1</v>
      </c>
      <c r="F6" s="1">
        <v>2</v>
      </c>
      <c r="G6" s="2">
        <v>2.2000000000000002</v>
      </c>
      <c r="I6">
        <v>1</v>
      </c>
      <c r="J6" t="str">
        <f>IF(ISBLANK(VLOOKUP(G6,'Answers &amp; Theoretical'!G:L,6,FALSE)),"BLANK",VLOOKUP(G6,'Answers &amp; Theoretical'!G:L,6,FALSE))</f>
        <v>BLANK</v>
      </c>
      <c r="K6">
        <f t="shared" si="0"/>
        <v>1</v>
      </c>
      <c r="L6">
        <f t="shared" si="6"/>
        <v>0</v>
      </c>
      <c r="M6">
        <v>0</v>
      </c>
      <c r="N6">
        <v>1</v>
      </c>
      <c r="O6">
        <v>1</v>
      </c>
      <c r="P6">
        <v>1</v>
      </c>
      <c r="Q6" t="s">
        <v>14</v>
      </c>
      <c r="R6" s="1">
        <v>1102</v>
      </c>
      <c r="S6">
        <f>IF(VLOOKUP(R6,'Answers &amp; Theoretical'!Q:R,2,FALSE)="N/A",1,0)</f>
        <v>0</v>
      </c>
      <c r="T6">
        <f t="shared" si="1"/>
        <v>0</v>
      </c>
      <c r="U6">
        <f>COUNTIF(F:F,R6)</f>
        <v>1</v>
      </c>
      <c r="V6">
        <f>IF(VLOOKUP(R6,F:K,6,0)=1,0,IF(T6=0,0,IF(T6=U6,2,1)))</f>
        <v>0</v>
      </c>
      <c r="W6">
        <f>VLOOKUP(R6,'Answers &amp; Theoretical'!Q:S,3,FALSE)</f>
        <v>0</v>
      </c>
      <c r="X6">
        <f t="shared" ref="X6:X68" si="9">IF(S6=1,"Marked N/A",IF(V6=2,2,MAX(0,V6+IF(W6="",0,MIN(1,W6)))))</f>
        <v>0</v>
      </c>
      <c r="Y6" t="str">
        <f t="shared" si="4"/>
        <v>NOT MET</v>
      </c>
      <c r="Z6">
        <f>IF(ISBLANK(VLOOKUP(R6,'Answers &amp; Theoretical'!Q:T,4,FALSE)),0,1)</f>
        <v>0</v>
      </c>
      <c r="AB6" t="str">
        <f>$Y6</f>
        <v>NOT MET</v>
      </c>
      <c r="AC6" t="str">
        <f t="shared" si="5"/>
        <v>NOT MET</v>
      </c>
      <c r="AD6" t="str">
        <f t="shared" si="5"/>
        <v>NOT MET</v>
      </c>
      <c r="AF6" t="s">
        <v>20</v>
      </c>
      <c r="AO6" s="1">
        <v>1202</v>
      </c>
      <c r="AP6" s="1">
        <v>1102</v>
      </c>
      <c r="AQ6" s="1">
        <v>1102</v>
      </c>
      <c r="AT6">
        <f>SUM(C2:C356)</f>
        <v>239</v>
      </c>
      <c r="AX6" t="s">
        <v>448</v>
      </c>
      <c r="AY6" t="s">
        <v>449</v>
      </c>
    </row>
    <row r="7" spans="1:51" x14ac:dyDescent="0.3">
      <c r="A7" s="16">
        <f>IFERROR(
    IF(AND(
        NOT(ISBLANK(INDEX('Answers &amp; Theoretical'!J:J, MATCH(G7, 'Answers &amp; Theoretical'!G:G, 0)))),
        NOT(ISBLANK(INDEX('Answers &amp; Theoretical'!K:K, MATCH(G7, 'Answers &amp; Theoretical'!G:G, 0))))
    ), 1, 0),
    "NO MATCH"
)</f>
        <v>0</v>
      </c>
      <c r="B7">
        <v>0</v>
      </c>
      <c r="C7">
        <v>1</v>
      </c>
      <c r="D7">
        <v>1</v>
      </c>
      <c r="E7">
        <v>1</v>
      </c>
      <c r="F7">
        <v>1100</v>
      </c>
      <c r="G7">
        <v>1100.0999999999999</v>
      </c>
      <c r="I7">
        <v>1</v>
      </c>
      <c r="J7" t="str">
        <f>IF(ISBLANK(VLOOKUP(G7,'Answers &amp; Theoretical'!G:L,6,FALSE)),"BLANK",VLOOKUP(G7,'Answers &amp; Theoretical'!G:L,6,FALSE))</f>
        <v>BLANK</v>
      </c>
      <c r="K7">
        <f t="shared" si="0"/>
        <v>1</v>
      </c>
      <c r="L7">
        <f t="shared" si="6"/>
        <v>0</v>
      </c>
      <c r="M7">
        <v>0</v>
      </c>
      <c r="N7">
        <v>0</v>
      </c>
      <c r="O7">
        <v>1</v>
      </c>
      <c r="P7">
        <v>1</v>
      </c>
      <c r="Q7" t="s">
        <v>14</v>
      </c>
      <c r="R7" s="1">
        <v>1103</v>
      </c>
      <c r="S7">
        <f>IF(VLOOKUP(R7,'Answers &amp; Theoretical'!Q:R,2,FALSE)="N/A",1,0)</f>
        <v>0</v>
      </c>
      <c r="T7">
        <f t="shared" si="1"/>
        <v>0</v>
      </c>
      <c r="U7">
        <f t="shared" si="2"/>
        <v>1</v>
      </c>
      <c r="V7">
        <f>IF(VLOOKUP(R7,F:K,6,0)=1,0,IF(T7=0,0,IF(T7=U7,2,1)))</f>
        <v>0</v>
      </c>
      <c r="W7">
        <f>VLOOKUP(R7,'Answers &amp; Theoretical'!Q:S,3,FALSE)</f>
        <v>0</v>
      </c>
      <c r="X7">
        <f t="shared" si="9"/>
        <v>0</v>
      </c>
      <c r="Y7" t="str">
        <f t="shared" si="4"/>
        <v>NOT MET</v>
      </c>
      <c r="Z7">
        <f>IF(ISBLANK(VLOOKUP(R7,'Answers &amp; Theoretical'!Q:T,4,FALSE)),0,1)</f>
        <v>0</v>
      </c>
      <c r="AC7" t="str">
        <f t="shared" si="5"/>
        <v>NOT MET</v>
      </c>
      <c r="AD7" t="str">
        <f t="shared" si="5"/>
        <v>NOT MET</v>
      </c>
      <c r="AF7" t="s">
        <v>5</v>
      </c>
      <c r="AG7" t="s">
        <v>440</v>
      </c>
      <c r="AH7" t="s">
        <v>441</v>
      </c>
      <c r="AI7" t="s">
        <v>442</v>
      </c>
      <c r="AJ7" t="s">
        <v>443</v>
      </c>
      <c r="AK7" t="s">
        <v>444</v>
      </c>
      <c r="AL7" t="s">
        <v>445</v>
      </c>
      <c r="AO7" s="1">
        <v>1203</v>
      </c>
      <c r="AP7" s="1">
        <v>1103</v>
      </c>
      <c r="AQ7" s="1">
        <v>1103</v>
      </c>
      <c r="AT7" t="s">
        <v>446</v>
      </c>
      <c r="AU7" t="s">
        <v>447</v>
      </c>
      <c r="AW7" t="s">
        <v>451</v>
      </c>
      <c r="AX7" cm="1">
        <f t="array" ref="AX7">SUMPRODUCT((N:N=1)*('Support(Practical)'!Z:Z=1))</f>
        <v>0</v>
      </c>
      <c r="AY7">
        <f>AX5-AX7</f>
        <v>101</v>
      </c>
    </row>
    <row r="8" spans="1:51" x14ac:dyDescent="0.3">
      <c r="A8" s="16">
        <f>IFERROR(
    IF(AND(
        NOT(ISBLANK(INDEX('Answers &amp; Theoretical'!J:J, MATCH(G8, 'Answers &amp; Theoretical'!G:G, 0)))),
        NOT(ISBLANK(INDEX('Answers &amp; Theoretical'!K:K, MATCH(G8, 'Answers &amp; Theoretical'!G:G, 0))))
    ), 1, 0),
    "NO MATCH"
)</f>
        <v>0</v>
      </c>
      <c r="B8">
        <v>0</v>
      </c>
      <c r="C8">
        <v>1</v>
      </c>
      <c r="D8">
        <v>1</v>
      </c>
      <c r="E8">
        <v>1</v>
      </c>
      <c r="F8">
        <v>1100</v>
      </c>
      <c r="G8">
        <v>1100.2</v>
      </c>
      <c r="I8">
        <v>0</v>
      </c>
      <c r="J8" t="str">
        <f>IF(ISBLANK(VLOOKUP(G8,'Answers &amp; Theoretical'!G:L,6,FALSE)),"BLANK",VLOOKUP(G8,'Answers &amp; Theoretical'!G:L,6,FALSE))</f>
        <v>BLANK</v>
      </c>
      <c r="K8">
        <f t="shared" si="0"/>
        <v>1</v>
      </c>
      <c r="L8">
        <f t="shared" si="6"/>
        <v>0</v>
      </c>
      <c r="M8">
        <v>0</v>
      </c>
      <c r="N8">
        <v>1</v>
      </c>
      <c r="O8">
        <v>1</v>
      </c>
      <c r="P8">
        <v>1</v>
      </c>
      <c r="Q8" t="s">
        <v>14</v>
      </c>
      <c r="R8" s="1">
        <v>1200</v>
      </c>
      <c r="S8">
        <f>IF(VLOOKUP(R8,'Answers &amp; Theoretical'!Q:R,2,FALSE)="N/A",1,0)</f>
        <v>0</v>
      </c>
      <c r="T8">
        <f t="shared" si="1"/>
        <v>0</v>
      </c>
      <c r="U8">
        <f t="shared" si="2"/>
        <v>2</v>
      </c>
      <c r="V8">
        <f t="shared" si="8"/>
        <v>0</v>
      </c>
      <c r="W8">
        <f>VLOOKUP(R8,'Answers &amp; Theoretical'!Q:S,3,FALSE)</f>
        <v>0</v>
      </c>
      <c r="X8">
        <f t="shared" si="9"/>
        <v>0</v>
      </c>
      <c r="Y8" t="str">
        <f t="shared" si="4"/>
        <v>NOT MET</v>
      </c>
      <c r="Z8">
        <f>IF(ISBLANK(VLOOKUP(R8,'Answers &amp; Theoretical'!Q:T,4,FALSE)),0,1)</f>
        <v>0</v>
      </c>
      <c r="AB8" t="str">
        <f>$Y8</f>
        <v>NOT MET</v>
      </c>
      <c r="AC8" t="str">
        <f t="shared" si="5"/>
        <v>NOT MET</v>
      </c>
      <c r="AD8" t="str">
        <f t="shared" si="5"/>
        <v>NOT MET</v>
      </c>
      <c r="AF8" t="s">
        <v>13</v>
      </c>
      <c r="AG8">
        <f>COUNTIFS(Q:Q, AF8, CHOOSE(MATCH($AF$6, {"L0","L1","L2","L3"}, 0), M:M, N:N, O:O,P:P), 1, S:S, "&lt;&gt;1")</f>
        <v>1</v>
      </c>
      <c r="AH8">
        <f>AG8*2</f>
        <v>2</v>
      </c>
      <c r="AI8" t="str">
        <f>SUMIFS(X:X, Q:Q, AF8, CHOOSE(MATCH($AF$6, {"L0","L1","L2","L3"}, 0), M:M, N:N, O:O,P:P), 1)&amp;"/"&amp;AH8</f>
        <v>0/2</v>
      </c>
      <c r="AJ8" s="11">
        <f>IFERROR(SUMIFS(X:X, Q:Q, AF8, CHOOSE(MATCH($AF$6, {"L0","L1","L2","L3"}, 0), M:M, N:N, O:O,P:P), 1) / AH8, "All N/A?")</f>
        <v>0</v>
      </c>
      <c r="AK8" t="str">
        <f>COUNTIFS(S:S,1, Q:Q, AF8, CHOOSE(MATCH($AF$6, {"L0","L1","L2","L3"}, 0), M:M, N:N, O:O, P:P), 1)&amp;"/"&amp;COUNTIFS(Q:Q, AF8, CHOOSE(MATCH($AF$6, {"L0","L1","L2","L3"}, 0), M:M, N:N, O:O, P:P), 1)</f>
        <v>0/1</v>
      </c>
      <c r="AL8" t="str">
        <f>IF(COUNTIFS(S:S, "N/A", Q:Q, AF8, CHOOSE(MATCH($AF$6, {"L0","L1","L2","L3"}, 0), M:M, N:N, O:O, P:P), 1)=COUNTIFS(Q:Q, AF8, CHOOSE(MATCH($AF$6, {"L0","L1","L2","L3"}, 0), M:M, N:N, O:O, P:P), 1),"FAIL - ALL N/A",IF(AJ8&lt;80%,"FAIL","PASS"))</f>
        <v>FAIL</v>
      </c>
      <c r="AO8" s="1">
        <v>1300</v>
      </c>
      <c r="AP8" s="1">
        <v>1200</v>
      </c>
      <c r="AQ8" s="1">
        <v>1200</v>
      </c>
      <c r="AS8" t="s">
        <v>450</v>
      </c>
      <c r="AT8" cm="1">
        <f t="array" ref="AT8">SUMPRODUCT((C:C=1)*(('Support(Practical)'!J:J=1)+('Support(Practical)'!J:J=0)))</f>
        <v>0</v>
      </c>
      <c r="AU8" s="16">
        <f>MAX(0,AT6-AT8)</f>
        <v>239</v>
      </c>
      <c r="AW8" t="s">
        <v>453</v>
      </c>
      <c r="AX8" cm="1">
        <f t="array" ref="AX8">SUMPRODUCT((N:N=1)*(Z:Z=1))</f>
        <v>0</v>
      </c>
      <c r="AY8">
        <f>AX5-AX8</f>
        <v>101</v>
      </c>
    </row>
    <row r="9" spans="1:51" x14ac:dyDescent="0.3">
      <c r="A9" s="16">
        <f>IFERROR(
    IF(AND(
        NOT(ISBLANK(INDEX('Answers &amp; Theoretical'!J:J, MATCH(G9, 'Answers &amp; Theoretical'!G:G, 0)))),
        NOT(ISBLANK(INDEX('Answers &amp; Theoretical'!K:K, MATCH(G9, 'Answers &amp; Theoretical'!G:G, 0))))
    ), 1, 0),
    "NO MATCH"
)</f>
        <v>0</v>
      </c>
      <c r="B9">
        <v>0</v>
      </c>
      <c r="C9">
        <v>0</v>
      </c>
      <c r="D9">
        <v>1</v>
      </c>
      <c r="E9">
        <v>1</v>
      </c>
      <c r="F9">
        <v>1101</v>
      </c>
      <c r="G9">
        <v>1101.0999999999999</v>
      </c>
      <c r="I9">
        <v>1</v>
      </c>
      <c r="J9" t="str">
        <f>IF(ISBLANK(VLOOKUP(G9,'Answers &amp; Theoretical'!G:L,6,FALSE)),"BLANK",VLOOKUP(G9,'Answers &amp; Theoretical'!G:L,6,FALSE))</f>
        <v>BLANK</v>
      </c>
      <c r="K9">
        <f t="shared" si="0"/>
        <v>1</v>
      </c>
      <c r="L9">
        <f t="shared" si="6"/>
        <v>0</v>
      </c>
      <c r="M9">
        <v>0</v>
      </c>
      <c r="N9">
        <v>0</v>
      </c>
      <c r="O9">
        <v>1</v>
      </c>
      <c r="P9">
        <v>1</v>
      </c>
      <c r="Q9" t="s">
        <v>14</v>
      </c>
      <c r="R9" s="1">
        <v>1201</v>
      </c>
      <c r="S9">
        <f>IF(VLOOKUP(R9,'Answers &amp; Theoretical'!Q:R,2,FALSE)="N/A",1,0)</f>
        <v>0</v>
      </c>
      <c r="T9">
        <f t="shared" si="1"/>
        <v>0</v>
      </c>
      <c r="U9">
        <f t="shared" si="2"/>
        <v>1</v>
      </c>
      <c r="V9">
        <f t="shared" si="8"/>
        <v>0</v>
      </c>
      <c r="W9">
        <f>VLOOKUP(R9,'Answers &amp; Theoretical'!Q:S,3,FALSE)</f>
        <v>0</v>
      </c>
      <c r="X9">
        <f t="shared" si="9"/>
        <v>0</v>
      </c>
      <c r="Y9" t="str">
        <f t="shared" si="4"/>
        <v>NOT MET</v>
      </c>
      <c r="Z9">
        <f>IF(ISBLANK(VLOOKUP(R9,'Answers &amp; Theoretical'!Q:T,4,FALSE)),0,1)</f>
        <v>0</v>
      </c>
      <c r="AC9" t="str">
        <f t="shared" si="5"/>
        <v>NOT MET</v>
      </c>
      <c r="AD9" t="str">
        <f t="shared" si="5"/>
        <v>NOT MET</v>
      </c>
      <c r="AF9" t="s">
        <v>14</v>
      </c>
      <c r="AG9">
        <f>COUNTIFS(Q:Q, AF9, CHOOSE(MATCH($AF$6, {"L0","L1","L2","L3"}, 0), M:M, N:N, O:O,P:P), 1, S:S, "&lt;&gt;1")</f>
        <v>12</v>
      </c>
      <c r="AH9">
        <f t="shared" ref="AH9:AH12" si="10">AG9*2</f>
        <v>24</v>
      </c>
      <c r="AI9" t="str">
        <f>SUMIFS(X:X, Q:Q, AF9, CHOOSE(MATCH($AF$6, {"L0","L1","L2","L3"}, 0), M:M, N:N, O:O,P:P), 1)&amp;"/"&amp;AH9</f>
        <v>0/24</v>
      </c>
      <c r="AJ9" s="11">
        <f>IFERROR(SUMIFS(X:X, Q:Q, AF9, CHOOSE(MATCH($AF$6, {"L0","L1","L2","L3"}, 0), M:M, N:N, O:O,P:P), 1) / AH9, "All N/A?")</f>
        <v>0</v>
      </c>
      <c r="AK9" t="str">
        <f>COUNTIFS(S:S,1, Q:Q, AF9, CHOOSE(MATCH($AF$6, {"L0","L1","L2","L3"}, 0), M:M, N:N, O:O, P:P), 1)&amp;"/"&amp;COUNTIFS(Q:Q, AF9, CHOOSE(MATCH($AF$6, {"L0","L1","L2","L3"}, 0), M:M, N:N, O:O, P:P), 1)</f>
        <v>0/12</v>
      </c>
      <c r="AL9" t="str">
        <f>IF(COUNTIFS(S:S, "N/A", Q:Q, AF9, CHOOSE(MATCH($AF$6, {"L0","L1","L2","L3"}, 0), M:M, N:N, O:O, P:P), 1)=COUNTIFS(Q:Q, AF9, CHOOSE(MATCH($AF$6, {"L0","L1","L2","L3"}, 0), M:M, N:N, O:O, P:P), 1),"FAIL - ALL N/A",IF(AJ9&lt;80%,"FAIL","PASS"))</f>
        <v>FAIL</v>
      </c>
      <c r="AO9" s="1">
        <v>1400</v>
      </c>
      <c r="AP9" s="1">
        <v>1201</v>
      </c>
      <c r="AQ9" s="1">
        <v>1201</v>
      </c>
      <c r="AS9" t="s">
        <v>452</v>
      </c>
      <c r="AT9" s="146" cm="1">
        <f t="array" ref="AT9">SUMPRODUCT((C:C=1)*((J:J=1)+(J:J=0)))</f>
        <v>0</v>
      </c>
      <c r="AU9" s="16">
        <f>MAX(0,AT6-AT9)</f>
        <v>239</v>
      </c>
      <c r="AX9">
        <v>139</v>
      </c>
    </row>
    <row r="10" spans="1:51" x14ac:dyDescent="0.3">
      <c r="A10" s="16">
        <f>IFERROR(
    IF(AND(
        NOT(ISBLANK(INDEX('Answers &amp; Theoretical'!J:J, MATCH(G10, 'Answers &amp; Theoretical'!G:G, 0)))),
        NOT(ISBLANK(INDEX('Answers &amp; Theoretical'!K:K, MATCH(G10, 'Answers &amp; Theoretical'!G:G, 0))))
    ), 1, 0),
    "NO MATCH"
)</f>
        <v>0</v>
      </c>
      <c r="B10">
        <v>0</v>
      </c>
      <c r="C10">
        <v>1</v>
      </c>
      <c r="D10">
        <v>1</v>
      </c>
      <c r="E10">
        <v>1</v>
      </c>
      <c r="F10">
        <v>1102</v>
      </c>
      <c r="G10">
        <v>1102.0999999999999</v>
      </c>
      <c r="I10">
        <v>1</v>
      </c>
      <c r="J10" t="str">
        <f>IF(ISBLANK(VLOOKUP(G10,'Answers &amp; Theoretical'!G:L,6,FALSE)),"BLANK",VLOOKUP(G10,'Answers &amp; Theoretical'!G:L,6,FALSE))</f>
        <v>BLANK</v>
      </c>
      <c r="K10">
        <f t="shared" si="0"/>
        <v>1</v>
      </c>
      <c r="L10">
        <f t="shared" si="6"/>
        <v>0</v>
      </c>
      <c r="M10">
        <v>0</v>
      </c>
      <c r="N10">
        <v>1</v>
      </c>
      <c r="O10">
        <v>1</v>
      </c>
      <c r="P10">
        <v>1</v>
      </c>
      <c r="Q10" t="s">
        <v>14</v>
      </c>
      <c r="R10" s="1">
        <v>1202</v>
      </c>
      <c r="S10">
        <f>IF(VLOOKUP(R10,'Answers &amp; Theoretical'!Q:R,2,FALSE)="N/A",1,0)</f>
        <v>0</v>
      </c>
      <c r="T10">
        <f t="shared" si="1"/>
        <v>0</v>
      </c>
      <c r="U10">
        <f t="shared" si="2"/>
        <v>1</v>
      </c>
      <c r="V10">
        <f t="shared" si="8"/>
        <v>0</v>
      </c>
      <c r="W10">
        <f>VLOOKUP(R10,'Answers &amp; Theoretical'!Q:S,3,FALSE)</f>
        <v>0</v>
      </c>
      <c r="X10">
        <f t="shared" si="9"/>
        <v>0</v>
      </c>
      <c r="Y10" t="str">
        <f>IF(X10=2,"MET",IF(X10=1,"(" &amp; T10 &amp; "/" &amp; U10 &amp; ") PARTIALLY MET " &amp; TEXT(T10/U10, "0.00%"),"NOT MET"))</f>
        <v>NOT MET</v>
      </c>
      <c r="Z10">
        <f>IF(ISBLANK(VLOOKUP(R10,'Answers &amp; Theoretical'!Q:T,4,FALSE)),0,1)</f>
        <v>0</v>
      </c>
      <c r="AB10" t="str">
        <f>$Y10</f>
        <v>NOT MET</v>
      </c>
      <c r="AC10" t="str">
        <f t="shared" si="5"/>
        <v>NOT MET</v>
      </c>
      <c r="AD10" t="str">
        <f t="shared" si="5"/>
        <v>NOT MET</v>
      </c>
      <c r="AF10" t="s">
        <v>15</v>
      </c>
      <c r="AG10">
        <f>COUNTIFS(Q:Q, AF10, CHOOSE(MATCH($AF$6, {"L0","L1","L2","L3"}, 0), M:M, N:N, O:O,P:P), 1, S:S, "&lt;&gt;1")</f>
        <v>75</v>
      </c>
      <c r="AH10">
        <f t="shared" si="10"/>
        <v>150</v>
      </c>
      <c r="AI10" t="str">
        <f>SUMIFS(X:X, Q:Q, AF10, CHOOSE(MATCH($AF$6, {"L0","L1","L2","L3"}, 0), M:M, N:N, O:O,P:P), 1)&amp;"/"&amp;AH10</f>
        <v>0/150</v>
      </c>
      <c r="AJ10" s="11">
        <f>IFERROR(SUMIFS(X:X, Q:Q, AF10, CHOOSE(MATCH($AF$6, {"L0","L1","L2","L3"}, 0), M:M, N:N, O:O,P:P), 1) / AH10, "All N/A?")</f>
        <v>0</v>
      </c>
      <c r="AK10" t="str">
        <f>COUNTIFS(S:S,1, Q:Q, AF10, CHOOSE(MATCH($AF$6, {"L0","L1","L2","L3"}, 0), M:M, N:N, O:O, P:P), 1)&amp;"/"&amp;COUNTIFS(Q:Q, AF10, CHOOSE(MATCH($AF$6, {"L0","L1","L2","L3"}, 0), M:M, N:N, O:O, P:P), 1)</f>
        <v>0/75</v>
      </c>
      <c r="AL10" t="str">
        <f>IF(COUNTIFS(S:S, "N/A", Q:Q, AF10, CHOOSE(MATCH($AF$6, {"L0","L1","L2","L3"}, 0), M:M, N:N, O:O, P:P), 1)=COUNTIFS(Q:Q, AF10, CHOOSE(MATCH($AF$6, {"L0","L1","L2","L3"}, 0), M:M, N:N, O:O, P:P), 1),"FAIL - ALL N/A",IF(AJ10&lt;80%,"FAIL","PASS"))</f>
        <v>FAIL</v>
      </c>
      <c r="AO10" s="1">
        <v>1401</v>
      </c>
      <c r="AP10" s="1">
        <v>1202</v>
      </c>
      <c r="AQ10" s="1">
        <v>1202</v>
      </c>
      <c r="AS10" t="s">
        <v>454</v>
      </c>
      <c r="AT10" s="146" cm="1">
        <f t="array" ref="AT10">SUMPRODUCT((C:C=1)*(A:A=1))</f>
        <v>0</v>
      </c>
      <c r="AU10" s="16">
        <f>AT6-AT10</f>
        <v>239</v>
      </c>
      <c r="AX10" t="s">
        <v>448</v>
      </c>
      <c r="AY10" t="s">
        <v>449</v>
      </c>
    </row>
    <row r="11" spans="1:51" x14ac:dyDescent="0.3">
      <c r="A11" s="16">
        <f>IFERROR(
    IF(AND(
        NOT(ISBLANK(INDEX('Answers &amp; Theoretical'!J:J, MATCH(G11, 'Answers &amp; Theoretical'!G:G, 0)))),
        NOT(ISBLANK(INDEX('Answers &amp; Theoretical'!K:K, MATCH(G11, 'Answers &amp; Theoretical'!G:G, 0))))
    ), 1, 0),
    "NO MATCH"
)</f>
        <v>0</v>
      </c>
      <c r="B11">
        <v>0</v>
      </c>
      <c r="C11">
        <v>0</v>
      </c>
      <c r="D11">
        <v>1</v>
      </c>
      <c r="E11">
        <v>1</v>
      </c>
      <c r="F11">
        <v>1103</v>
      </c>
      <c r="G11">
        <v>1103.0999999999999</v>
      </c>
      <c r="I11">
        <v>1</v>
      </c>
      <c r="J11" t="str">
        <f>IF(ISBLANK(VLOOKUP(G11,'Answers &amp; Theoretical'!G:L,6,FALSE)),"BLANK",VLOOKUP(G11,'Answers &amp; Theoretical'!G:L,6,FALSE))</f>
        <v>BLANK</v>
      </c>
      <c r="K11">
        <f t="shared" si="0"/>
        <v>1</v>
      </c>
      <c r="L11">
        <f t="shared" si="6"/>
        <v>0</v>
      </c>
      <c r="M11">
        <v>0</v>
      </c>
      <c r="N11">
        <v>1</v>
      </c>
      <c r="O11">
        <v>1</v>
      </c>
      <c r="P11">
        <v>1</v>
      </c>
      <c r="Q11" t="s">
        <v>14</v>
      </c>
      <c r="R11" s="1">
        <v>1203</v>
      </c>
      <c r="S11">
        <f>IF(VLOOKUP(R11,'Answers &amp; Theoretical'!Q:R,2,FALSE)="N/A",1,0)</f>
        <v>0</v>
      </c>
      <c r="T11">
        <f t="shared" si="1"/>
        <v>0</v>
      </c>
      <c r="U11">
        <f t="shared" si="2"/>
        <v>1</v>
      </c>
      <c r="V11">
        <f t="shared" si="8"/>
        <v>0</v>
      </c>
      <c r="W11">
        <f>VLOOKUP(R11,'Answers &amp; Theoretical'!Q:S,3,FALSE)</f>
        <v>0</v>
      </c>
      <c r="X11">
        <f t="shared" si="9"/>
        <v>0</v>
      </c>
      <c r="Y11" t="str">
        <f t="shared" si="4"/>
        <v>NOT MET</v>
      </c>
      <c r="Z11">
        <f>IF(ISBLANK(VLOOKUP(R11,'Answers &amp; Theoretical'!Q:T,4,FALSE)),0,1)</f>
        <v>0</v>
      </c>
      <c r="AB11" t="str">
        <f>$Y11</f>
        <v>NOT MET</v>
      </c>
      <c r="AC11" t="str">
        <f t="shared" si="5"/>
        <v>NOT MET</v>
      </c>
      <c r="AD11" t="str">
        <f t="shared" si="5"/>
        <v>NOT MET</v>
      </c>
      <c r="AF11" t="s">
        <v>16</v>
      </c>
      <c r="AG11">
        <f>COUNTIFS(Q:Q, AF11, CHOOSE(MATCH($AF$6, {"L0","L1","L2","L3"}, 0), M:M, N:N, O:O,P:P), 1, S:S, "&lt;&gt;1")</f>
        <v>9</v>
      </c>
      <c r="AH11">
        <f t="shared" si="10"/>
        <v>18</v>
      </c>
      <c r="AI11" t="str">
        <f>SUMIFS(X:X, Q:Q, AF11, CHOOSE(MATCH($AF$6, {"L0","L1","L2","L3"}, 0), M:M, N:N, O:O,P:P), 1)&amp;"/"&amp;AH11</f>
        <v>0/18</v>
      </c>
      <c r="AJ11" s="11">
        <f>IFERROR(SUMIFS(X:X, Q:Q, AF11, CHOOSE(MATCH($AF$6, {"L0","L1","L2","L3"}, 0), M:M, N:N, O:O,P:P), 1) / AH11, "All N/A?")</f>
        <v>0</v>
      </c>
      <c r="AK11" t="str">
        <f>COUNTIFS(S:S,1, Q:Q, AF11, CHOOSE(MATCH($AF$6, {"L0","L1","L2","L3"}, 0), M:M, N:N, O:O, P:P), 1)&amp;"/"&amp;COUNTIFS(Q:Q, AF11, CHOOSE(MATCH($AF$6, {"L0","L1","L2","L3"}, 0), M:M, N:N, O:O, P:P), 1)</f>
        <v>0/9</v>
      </c>
      <c r="AL11" t="str">
        <f>IF(COUNTIFS(S:S, "N/A", Q:Q, AF11, CHOOSE(MATCH($AF$6, {"L0","L1","L2","L3"}, 0), M:M, N:N, O:O, P:P), 1)=COUNTIFS(Q:Q, AF11, CHOOSE(MATCH($AF$6, {"L0","L1","L2","L3"}, 0), M:M, N:N, O:O, P:P), 1),"FAIL - ALL N/A",IF(AJ11&lt;80%,"FAIL","PASS"))</f>
        <v>FAIL</v>
      </c>
      <c r="AO11" s="1">
        <v>1500</v>
      </c>
      <c r="AP11" s="1">
        <v>1203</v>
      </c>
      <c r="AQ11" s="1">
        <v>1203</v>
      </c>
      <c r="AT11">
        <f>SUM(D2:D356)</f>
        <v>333</v>
      </c>
      <c r="AW11" t="s">
        <v>451</v>
      </c>
      <c r="AX11" cm="1">
        <f t="array" ref="AX11">SUMPRODUCT((O:O=1)*('Support(Practical)'!Z:Z=1))</f>
        <v>0</v>
      </c>
      <c r="AY11">
        <f>AX9-AX11</f>
        <v>139</v>
      </c>
    </row>
    <row r="12" spans="1:51" x14ac:dyDescent="0.3">
      <c r="A12" s="16">
        <f>IFERROR(
    IF(AND(
        NOT(ISBLANK(INDEX('Answers &amp; Theoretical'!J:J, MATCH(G12, 'Answers &amp; Theoretical'!G:G, 0)))),
        NOT(ISBLANK(INDEX('Answers &amp; Theoretical'!K:K, MATCH(G12, 'Answers &amp; Theoretical'!G:G, 0))))
    ), 1, 0),
    "NO MATCH"
)</f>
        <v>0</v>
      </c>
      <c r="B12">
        <v>0</v>
      </c>
      <c r="C12">
        <v>1</v>
      </c>
      <c r="D12">
        <v>1</v>
      </c>
      <c r="E12">
        <v>1</v>
      </c>
      <c r="F12">
        <v>1200</v>
      </c>
      <c r="G12">
        <v>1200.0999999999999</v>
      </c>
      <c r="I12">
        <v>0</v>
      </c>
      <c r="J12" t="str">
        <f>IF(ISBLANK(VLOOKUP(G12,'Answers &amp; Theoretical'!G:L,6,FALSE)),"BLANK",VLOOKUP(G12,'Answers &amp; Theoretical'!G:L,6,FALSE))</f>
        <v>BLANK</v>
      </c>
      <c r="K12">
        <f t="shared" si="0"/>
        <v>0</v>
      </c>
      <c r="L12">
        <f t="shared" si="6"/>
        <v>0</v>
      </c>
      <c r="M12">
        <v>0</v>
      </c>
      <c r="N12">
        <v>0</v>
      </c>
      <c r="O12">
        <v>0</v>
      </c>
      <c r="P12">
        <v>1</v>
      </c>
      <c r="Q12" t="s">
        <v>14</v>
      </c>
      <c r="R12" s="1">
        <v>1204</v>
      </c>
      <c r="S12">
        <f>IF(VLOOKUP(R12,'Answers &amp; Theoretical'!Q:R,2,FALSE)="N/A",1,0)</f>
        <v>0</v>
      </c>
      <c r="T12">
        <f t="shared" si="1"/>
        <v>0</v>
      </c>
      <c r="U12">
        <f t="shared" si="2"/>
        <v>1</v>
      </c>
      <c r="V12">
        <f t="shared" si="8"/>
        <v>0</v>
      </c>
      <c r="W12">
        <f>VLOOKUP(R12,'Answers &amp; Theoretical'!Q:S,3,FALSE)</f>
        <v>0</v>
      </c>
      <c r="X12">
        <f t="shared" si="9"/>
        <v>0</v>
      </c>
      <c r="Y12" t="str">
        <f t="shared" si="4"/>
        <v>NOT MET</v>
      </c>
      <c r="Z12">
        <f>IF(ISBLANK(VLOOKUP(R12,'Answers &amp; Theoretical'!Q:T,4,FALSE)),0,1)</f>
        <v>0</v>
      </c>
      <c r="AD12" t="str">
        <f t="shared" ref="AD12:AD43" si="11">$Y12</f>
        <v>NOT MET</v>
      </c>
      <c r="AF12" t="s">
        <v>17</v>
      </c>
      <c r="AG12">
        <f>COUNTIFS(Q:Q, AF12, CHOOSE(MATCH($AF$6, {"L0","L1","L2","L3"}, 0), M:M, N:N, O:O,P:P), 1, S:S, "&lt;&gt;1")</f>
        <v>4</v>
      </c>
      <c r="AH12">
        <f t="shared" si="10"/>
        <v>8</v>
      </c>
      <c r="AI12" t="str">
        <f>SUMIFS(X:X, Q:Q, AF12, CHOOSE(MATCH($AF$6, {"L0","L1","L2","L3"}, 0), M:M, N:N, O:O,P:P), 1)&amp;"/"&amp;AH12</f>
        <v>0/8</v>
      </c>
      <c r="AJ12" s="11">
        <f>IFERROR(SUMIFS(X:X, Q:Q, AF12, CHOOSE(MATCH($AF$6, {"L0","L1","L2","L3"}, 0), M:M, N:N, O:O,P:P), 1) / AH12, "All N/A?")</f>
        <v>0</v>
      </c>
      <c r="AK12" t="str">
        <f>COUNTIFS(S:S,1, Q:Q, AF12, CHOOSE(MATCH($AF$6, {"L0","L1","L2","L3"}, 0), M:M, N:N, O:O, P:P), 1)&amp;"/"&amp;COUNTIFS(Q:Q, AF12, CHOOSE(MATCH($AF$6, {"L0","L1","L2","L3"}, 0), M:M, N:N, O:O, P:P), 1)</f>
        <v>0/4</v>
      </c>
      <c r="AL12" t="str">
        <f>IF(COUNTIFS(S:S, "N/A", Q:Q, AF12, CHOOSE(MATCH($AF$6, {"L0","L1","L2","L3"}, 0), M:M, N:N, O:O, P:P), 1)=COUNTIFS(Q:Q, AF12, CHOOSE(MATCH($AF$6, {"L0","L1","L2","L3"}, 0), M:M, N:N, O:O, P:P), 1),"FAIL - ALL N/A",IF(AJ12&lt;80%,"FAIL","PASS"))</f>
        <v>FAIL</v>
      </c>
      <c r="AO12" s="1">
        <v>1501</v>
      </c>
      <c r="AP12" s="1">
        <v>1205</v>
      </c>
      <c r="AQ12" s="1">
        <v>1204</v>
      </c>
      <c r="AT12" t="s">
        <v>446</v>
      </c>
      <c r="AU12" t="s">
        <v>447</v>
      </c>
      <c r="AW12" t="s">
        <v>453</v>
      </c>
      <c r="AX12" cm="1">
        <f t="array" ref="AX12">SUMPRODUCT((O:O=1)*(Z:Z=1))</f>
        <v>0</v>
      </c>
      <c r="AY12">
        <f>AX9-AX12</f>
        <v>139</v>
      </c>
    </row>
    <row r="13" spans="1:51" x14ac:dyDescent="0.3">
      <c r="A13" s="16">
        <f>IFERROR(
    IF(AND(
        NOT(ISBLANK(INDEX('Answers &amp; Theoretical'!J:J, MATCH(G13, 'Answers &amp; Theoretical'!G:G, 0)))),
        NOT(ISBLANK(INDEX('Answers &amp; Theoretical'!K:K, MATCH(G13, 'Answers &amp; Theoretical'!G:G, 0))))
    ), 1, 0),
    "NO MATCH"
)</f>
        <v>0</v>
      </c>
      <c r="B13">
        <v>0</v>
      </c>
      <c r="C13">
        <v>1</v>
      </c>
      <c r="D13">
        <v>1</v>
      </c>
      <c r="E13">
        <v>1</v>
      </c>
      <c r="F13">
        <v>1200</v>
      </c>
      <c r="G13">
        <v>1200.2</v>
      </c>
      <c r="I13">
        <v>0</v>
      </c>
      <c r="J13" t="str">
        <f>IF(ISBLANK(VLOOKUP(G13,'Answers &amp; Theoretical'!G:L,6,FALSE)),"BLANK",VLOOKUP(G13,'Answers &amp; Theoretical'!G:L,6,FALSE))</f>
        <v>BLANK</v>
      </c>
      <c r="K13">
        <f t="shared" si="0"/>
        <v>0</v>
      </c>
      <c r="L13">
        <f t="shared" si="6"/>
        <v>0</v>
      </c>
      <c r="M13">
        <v>0</v>
      </c>
      <c r="N13">
        <v>0</v>
      </c>
      <c r="O13">
        <v>1</v>
      </c>
      <c r="P13">
        <v>1</v>
      </c>
      <c r="Q13" t="s">
        <v>14</v>
      </c>
      <c r="R13" s="1">
        <v>1205</v>
      </c>
      <c r="S13">
        <f>IF(VLOOKUP(R13,'Answers &amp; Theoretical'!Q:R,2,FALSE)="N/A",1,0)</f>
        <v>0</v>
      </c>
      <c r="T13">
        <f t="shared" si="1"/>
        <v>0</v>
      </c>
      <c r="U13">
        <f t="shared" si="2"/>
        <v>5</v>
      </c>
      <c r="V13">
        <f t="shared" si="8"/>
        <v>0</v>
      </c>
      <c r="W13">
        <f>VLOOKUP(R13,'Answers &amp; Theoretical'!Q:S,3,FALSE)</f>
        <v>0</v>
      </c>
      <c r="X13">
        <f t="shared" si="9"/>
        <v>0</v>
      </c>
      <c r="Y13" t="str">
        <f t="shared" si="4"/>
        <v>NOT MET</v>
      </c>
      <c r="Z13">
        <f>IF(ISBLANK(VLOOKUP(R13,'Answers &amp; Theoretical'!Q:T,4,FALSE)),0,1)</f>
        <v>0</v>
      </c>
      <c r="AC13" t="str">
        <f t="shared" ref="AC13:AC33" si="12">$Y13</f>
        <v>NOT MET</v>
      </c>
      <c r="AD13" t="str">
        <f t="shared" si="11"/>
        <v>NOT MET</v>
      </c>
      <c r="AO13" s="1">
        <v>1502</v>
      </c>
      <c r="AP13" s="1">
        <v>1206</v>
      </c>
      <c r="AQ13" s="1">
        <v>1205</v>
      </c>
      <c r="AS13" t="s">
        <v>450</v>
      </c>
      <c r="AT13" cm="1">
        <f t="array" ref="AT13">SUMPRODUCT((D:D=1)*(('Support(Practical)'!J:J=1)+('Support(Practical)'!J:J=0)))</f>
        <v>0</v>
      </c>
      <c r="AU13" s="16">
        <f>MAX(0,AT11-AT13)</f>
        <v>333</v>
      </c>
      <c r="AX13">
        <v>144</v>
      </c>
    </row>
    <row r="14" spans="1:51" x14ac:dyDescent="0.3">
      <c r="A14" s="16">
        <f>IFERROR(
    IF(AND(
        NOT(ISBLANK(INDEX('Answers &amp; Theoretical'!J:J, MATCH(G14, 'Answers &amp; Theoretical'!G:G, 0)))),
        NOT(ISBLANK(INDEX('Answers &amp; Theoretical'!K:K, MATCH(G14, 'Answers &amp; Theoretical'!G:G, 0))))
    ), 1, 0),
    "NO MATCH"
)</f>
        <v>0</v>
      </c>
      <c r="B14">
        <v>0</v>
      </c>
      <c r="C14">
        <v>0</v>
      </c>
      <c r="D14">
        <v>1</v>
      </c>
      <c r="E14">
        <v>1</v>
      </c>
      <c r="F14">
        <v>1201</v>
      </c>
      <c r="G14">
        <v>1201.0999999999999</v>
      </c>
      <c r="I14">
        <v>1</v>
      </c>
      <c r="J14" t="str">
        <f>IF(ISBLANK(VLOOKUP(G14,'Answers &amp; Theoretical'!G:L,6,FALSE)),"BLANK",VLOOKUP(G14,'Answers &amp; Theoretical'!G:L,6,FALSE))</f>
        <v>BLANK</v>
      </c>
      <c r="K14">
        <f t="shared" si="0"/>
        <v>1</v>
      </c>
      <c r="L14">
        <f t="shared" si="6"/>
        <v>0</v>
      </c>
      <c r="M14">
        <v>0</v>
      </c>
      <c r="N14">
        <v>0</v>
      </c>
      <c r="O14">
        <v>1</v>
      </c>
      <c r="P14">
        <v>1</v>
      </c>
      <c r="Q14" t="s">
        <v>14</v>
      </c>
      <c r="R14" s="1">
        <v>1206</v>
      </c>
      <c r="S14">
        <f>IF(VLOOKUP(R14,'Answers &amp; Theoretical'!Q:R,2,FALSE)="N/A",1,0)</f>
        <v>0</v>
      </c>
      <c r="T14">
        <f t="shared" si="1"/>
        <v>0</v>
      </c>
      <c r="U14">
        <f t="shared" si="2"/>
        <v>2</v>
      </c>
      <c r="V14">
        <f t="shared" si="8"/>
        <v>0</v>
      </c>
      <c r="W14">
        <f>VLOOKUP(R14,'Answers &amp; Theoretical'!Q:S,3,FALSE)</f>
        <v>0</v>
      </c>
      <c r="X14">
        <f t="shared" si="9"/>
        <v>0</v>
      </c>
      <c r="Y14" t="str">
        <f t="shared" si="4"/>
        <v>NOT MET</v>
      </c>
      <c r="Z14">
        <f>IF(ISBLANK(VLOOKUP(R14,'Answers &amp; Theoretical'!Q:T,4,FALSE)),0,1)</f>
        <v>0</v>
      </c>
      <c r="AC14" t="str">
        <f t="shared" si="12"/>
        <v>NOT MET</v>
      </c>
      <c r="AD14" t="str">
        <f t="shared" si="11"/>
        <v>NOT MET</v>
      </c>
      <c r="AF14" t="s">
        <v>21</v>
      </c>
      <c r="AO14" s="1">
        <v>1503</v>
      </c>
      <c r="AP14" s="1">
        <v>1300</v>
      </c>
      <c r="AQ14" s="1">
        <v>1206</v>
      </c>
      <c r="AS14" t="s">
        <v>452</v>
      </c>
      <c r="AT14" s="146" cm="1">
        <f t="array" ref="AT14">SUMPRODUCT((D:D=1)*((J:J=1)+(J:J=0)))</f>
        <v>0</v>
      </c>
      <c r="AU14" s="16">
        <f>MAX(0,AT11-AT14)</f>
        <v>333</v>
      </c>
      <c r="AX14" t="s">
        <v>448</v>
      </c>
      <c r="AY14" t="s">
        <v>449</v>
      </c>
    </row>
    <row r="15" spans="1:51" x14ac:dyDescent="0.3">
      <c r="A15" s="16">
        <f>IFERROR(
    IF(AND(
        NOT(ISBLANK(INDEX('Answers &amp; Theoretical'!J:J, MATCH(G15, 'Answers &amp; Theoretical'!G:G, 0)))),
        NOT(ISBLANK(INDEX('Answers &amp; Theoretical'!K:K, MATCH(G15, 'Answers &amp; Theoretical'!G:G, 0))))
    ), 1, 0),
    "NO MATCH"
)</f>
        <v>0</v>
      </c>
      <c r="B15">
        <v>0</v>
      </c>
      <c r="C15">
        <v>1</v>
      </c>
      <c r="D15">
        <v>1</v>
      </c>
      <c r="E15">
        <v>1</v>
      </c>
      <c r="F15">
        <v>1202</v>
      </c>
      <c r="G15">
        <v>1202.0999999999999</v>
      </c>
      <c r="I15">
        <v>1</v>
      </c>
      <c r="J15" t="str">
        <f>IF(ISBLANK(VLOOKUP(G15,'Answers &amp; Theoretical'!G:L,6,FALSE)),"BLANK",VLOOKUP(G15,'Answers &amp; Theoretical'!G:L,6,FALSE))</f>
        <v>BLANK</v>
      </c>
      <c r="K15">
        <f t="shared" si="0"/>
        <v>1</v>
      </c>
      <c r="L15">
        <f t="shared" si="6"/>
        <v>0</v>
      </c>
      <c r="M15">
        <v>0</v>
      </c>
      <c r="N15">
        <v>1</v>
      </c>
      <c r="O15">
        <v>1</v>
      </c>
      <c r="P15">
        <v>1</v>
      </c>
      <c r="Q15" t="s">
        <v>14</v>
      </c>
      <c r="R15" s="1">
        <v>1300</v>
      </c>
      <c r="S15">
        <f>IF(VLOOKUP(R15,'Answers &amp; Theoretical'!Q:R,2,FALSE)="N/A",1,0)</f>
        <v>0</v>
      </c>
      <c r="T15">
        <f t="shared" si="1"/>
        <v>0</v>
      </c>
      <c r="U15">
        <f t="shared" si="2"/>
        <v>3</v>
      </c>
      <c r="V15">
        <f t="shared" si="8"/>
        <v>0</v>
      </c>
      <c r="W15">
        <f>VLOOKUP(R15,'Answers &amp; Theoretical'!Q:S,3,FALSE)</f>
        <v>0</v>
      </c>
      <c r="X15">
        <f t="shared" si="9"/>
        <v>0</v>
      </c>
      <c r="Y15" t="str">
        <f t="shared" si="4"/>
        <v>NOT MET</v>
      </c>
      <c r="Z15">
        <f>IF(ISBLANK(VLOOKUP(R15,'Answers &amp; Theoretical'!Q:T,4,FALSE)),0,1)</f>
        <v>0</v>
      </c>
      <c r="AB15" t="str">
        <f>$Y15</f>
        <v>NOT MET</v>
      </c>
      <c r="AC15" t="str">
        <f t="shared" si="12"/>
        <v>NOT MET</v>
      </c>
      <c r="AD15" t="str">
        <f t="shared" si="11"/>
        <v>NOT MET</v>
      </c>
      <c r="AF15" t="s">
        <v>5</v>
      </c>
      <c r="AG15" t="s">
        <v>440</v>
      </c>
      <c r="AH15" t="s">
        <v>441</v>
      </c>
      <c r="AI15" t="s">
        <v>442</v>
      </c>
      <c r="AJ15" t="s">
        <v>443</v>
      </c>
      <c r="AK15" t="s">
        <v>444</v>
      </c>
      <c r="AL15" t="s">
        <v>445</v>
      </c>
      <c r="AO15" s="1">
        <v>2100</v>
      </c>
      <c r="AP15" s="1">
        <v>1301</v>
      </c>
      <c r="AQ15" s="1">
        <v>1300</v>
      </c>
      <c r="AS15" t="s">
        <v>454</v>
      </c>
      <c r="AT15" s="146" cm="1">
        <f t="array" ref="AT15">SUMPRODUCT((D:D=1)*(A:A=1))</f>
        <v>0</v>
      </c>
      <c r="AU15" s="16">
        <f>AT11-AT15</f>
        <v>333</v>
      </c>
      <c r="AW15" t="s">
        <v>451</v>
      </c>
      <c r="AX15" cm="1">
        <f t="array" ref="AX15">SUMPRODUCT((P:P=1)*('Support(Practical)'!Z:Z=1))</f>
        <v>0</v>
      </c>
      <c r="AY15">
        <f>AX13-AX15</f>
        <v>144</v>
      </c>
    </row>
    <row r="16" spans="1:51" x14ac:dyDescent="0.3">
      <c r="A16" s="16">
        <f>IFERROR(
    IF(AND(
        NOT(ISBLANK(INDEX('Answers &amp; Theoretical'!J:J, MATCH(G16, 'Answers &amp; Theoretical'!G:G, 0)))),
        NOT(ISBLANK(INDEX('Answers &amp; Theoretical'!K:K, MATCH(G16, 'Answers &amp; Theoretical'!G:G, 0))))
    ), 1, 0),
    "NO MATCH"
)</f>
        <v>0</v>
      </c>
      <c r="B16">
        <v>0</v>
      </c>
      <c r="C16">
        <v>1</v>
      </c>
      <c r="D16">
        <v>1</v>
      </c>
      <c r="E16">
        <v>1</v>
      </c>
      <c r="F16">
        <v>1203</v>
      </c>
      <c r="G16">
        <v>1203.0999999999999</v>
      </c>
      <c r="I16">
        <v>1</v>
      </c>
      <c r="J16" t="str">
        <f>IF(ISBLANK(VLOOKUP(G16,'Answers &amp; Theoretical'!G:L,6,FALSE)),"BLANK",VLOOKUP(G16,'Answers &amp; Theoretical'!G:L,6,FALSE))</f>
        <v>BLANK</v>
      </c>
      <c r="K16">
        <f t="shared" si="0"/>
        <v>1</v>
      </c>
      <c r="L16">
        <f t="shared" si="6"/>
        <v>0</v>
      </c>
      <c r="M16">
        <v>0</v>
      </c>
      <c r="N16">
        <v>0</v>
      </c>
      <c r="O16">
        <v>1</v>
      </c>
      <c r="P16">
        <v>1</v>
      </c>
      <c r="Q16" t="s">
        <v>14</v>
      </c>
      <c r="R16" s="1">
        <v>1301</v>
      </c>
      <c r="S16">
        <f>IF(VLOOKUP(R16,'Answers &amp; Theoretical'!Q:R,2,FALSE)="N/A",1,0)</f>
        <v>0</v>
      </c>
      <c r="T16">
        <f t="shared" si="1"/>
        <v>0</v>
      </c>
      <c r="U16">
        <f t="shared" si="2"/>
        <v>1</v>
      </c>
      <c r="V16">
        <f t="shared" si="8"/>
        <v>0</v>
      </c>
      <c r="W16">
        <f>VLOOKUP(R16,'Answers &amp; Theoretical'!Q:S,3,FALSE)</f>
        <v>0</v>
      </c>
      <c r="X16">
        <f t="shared" si="9"/>
        <v>0</v>
      </c>
      <c r="Y16" t="str">
        <f t="shared" si="4"/>
        <v>NOT MET</v>
      </c>
      <c r="Z16">
        <f>IF(ISBLANK(VLOOKUP(R16,'Answers &amp; Theoretical'!Q:T,4,FALSE)),0,1)</f>
        <v>0</v>
      </c>
      <c r="AC16" t="str">
        <f t="shared" si="12"/>
        <v>NOT MET</v>
      </c>
      <c r="AD16" t="str">
        <f t="shared" si="11"/>
        <v>NOT MET</v>
      </c>
      <c r="AF16" t="s">
        <v>13</v>
      </c>
      <c r="AG16">
        <f>COUNTIFS(Q:Q, AF16, CHOOSE(MATCH($AF$14, {"L0","L1","L2","L3"}, 0), M:M, N:N, O:O,P:P), 1, S:S, "&lt;&gt;1")</f>
        <v>2</v>
      </c>
      <c r="AH16">
        <f>AG16*2</f>
        <v>4</v>
      </c>
      <c r="AI16" t="str">
        <f>SUMIFS(X:X, Q:Q, AF16, CHOOSE(MATCH($AF$14, {"L0","L1","L2","L3"}, 0), M:M, N:N, O:O,P:P), 1)&amp;"/"&amp;AH16</f>
        <v>0/4</v>
      </c>
      <c r="AJ16" s="11">
        <f>IFERROR(SUMIFS(X:X, Q:Q, AF16, CHOOSE(MATCH($AF$14, {"L0","L1","L2","L3"}, 0), M:M, N:N, O:O,P:P), 1) / AH16, "All N/A?")</f>
        <v>0</v>
      </c>
      <c r="AK16" t="str">
        <f>COUNTIFS(S:S,1, Q:Q, AF16, CHOOSE(MATCH($AF$14, {"L0","L1","L2","L3"}, 0), M:M, N:N, O:O, P:P), 1)&amp;"/"&amp;COUNTIFS(Q:Q, AF16, CHOOSE(MATCH($AF$14, {"L0","L1","L2","L3"}, 0), M:M, N:N, O:O, P:P), 1)</f>
        <v>0/2</v>
      </c>
      <c r="AL16" t="str">
        <f>IF(COUNTIFS(S:S, "N/A", Q:Q, AF16, CHOOSE(MATCH($AF$14, {"L0","L1","L2","L3"}, 0), M:M, N:N, O:O, P:P), 1)=COUNTIFS(Q:Q, AF16, CHOOSE(MATCH($AF$14, {"L0","L1","L2","L3"}, 0), M:M, N:N, O:O, P:P), 1),"FAIL - ALL N/A",IF(AJ16&lt;80%,"FAIL","PASS"))</f>
        <v>FAIL</v>
      </c>
      <c r="AO16" s="1">
        <v>2200</v>
      </c>
      <c r="AP16" s="1">
        <v>1400</v>
      </c>
      <c r="AQ16" s="1">
        <v>1301</v>
      </c>
      <c r="AT16">
        <f>SUM(E2:E356)</f>
        <v>344</v>
      </c>
      <c r="AW16" t="s">
        <v>453</v>
      </c>
      <c r="AX16" cm="1">
        <f t="array" ref="AX16">SUMPRODUCT((P:P=1)*(Z:Z=1))</f>
        <v>0</v>
      </c>
      <c r="AY16">
        <f>AX13-AX16</f>
        <v>144</v>
      </c>
    </row>
    <row r="17" spans="1:47" x14ac:dyDescent="0.3">
      <c r="A17" s="16">
        <f>IFERROR(
    IF(AND(
        NOT(ISBLANK(INDEX('Answers &amp; Theoretical'!J:J, MATCH(G17, 'Answers &amp; Theoretical'!G:G, 0)))),
        NOT(ISBLANK(INDEX('Answers &amp; Theoretical'!K:K, MATCH(G17, 'Answers &amp; Theoretical'!G:G, 0))))
    ), 1, 0),
    "NO MATCH"
)</f>
        <v>0</v>
      </c>
      <c r="B17">
        <v>0</v>
      </c>
      <c r="C17">
        <v>0</v>
      </c>
      <c r="D17">
        <v>0</v>
      </c>
      <c r="E17">
        <v>1</v>
      </c>
      <c r="F17">
        <v>1204</v>
      </c>
      <c r="G17">
        <v>1204.0999999999999</v>
      </c>
      <c r="I17">
        <v>1</v>
      </c>
      <c r="J17" t="str">
        <f>IF(ISBLANK(VLOOKUP(G17,'Answers &amp; Theoretical'!G:L,6,FALSE)),"BLANK",VLOOKUP(G17,'Answers &amp; Theoretical'!G:L,6,FALSE))</f>
        <v>BLANK</v>
      </c>
      <c r="K17">
        <f t="shared" si="0"/>
        <v>1</v>
      </c>
      <c r="L17">
        <f t="shared" si="6"/>
        <v>0</v>
      </c>
      <c r="M17">
        <v>0</v>
      </c>
      <c r="N17">
        <v>1</v>
      </c>
      <c r="O17">
        <v>1</v>
      </c>
      <c r="P17">
        <v>1</v>
      </c>
      <c r="Q17" t="s">
        <v>14</v>
      </c>
      <c r="R17" s="1">
        <v>1400</v>
      </c>
      <c r="S17">
        <f>IF(VLOOKUP(R17,'Answers &amp; Theoretical'!Q:R,2,FALSE)="N/A",1,0)</f>
        <v>0</v>
      </c>
      <c r="T17">
        <f t="shared" si="1"/>
        <v>0</v>
      </c>
      <c r="U17">
        <f t="shared" si="2"/>
        <v>5</v>
      </c>
      <c r="V17">
        <f t="shared" si="8"/>
        <v>0</v>
      </c>
      <c r="W17">
        <f>VLOOKUP(R17,'Answers &amp; Theoretical'!Q:S,3,FALSE)</f>
        <v>0</v>
      </c>
      <c r="X17">
        <f t="shared" si="9"/>
        <v>0</v>
      </c>
      <c r="Y17" t="str">
        <f t="shared" si="4"/>
        <v>NOT MET</v>
      </c>
      <c r="Z17">
        <f>IF(ISBLANK(VLOOKUP(R17,'Answers &amp; Theoretical'!Q:T,4,FALSE)),0,1)</f>
        <v>0</v>
      </c>
      <c r="AB17" t="str">
        <f t="shared" ref="AB17:AB23" si="13">$Y17</f>
        <v>NOT MET</v>
      </c>
      <c r="AC17" t="str">
        <f t="shared" si="12"/>
        <v>NOT MET</v>
      </c>
      <c r="AD17" t="str">
        <f t="shared" si="11"/>
        <v>NOT MET</v>
      </c>
      <c r="AF17" t="s">
        <v>14</v>
      </c>
      <c r="AG17">
        <f>COUNTIFS(Q:Q, AF17, CHOOSE(MATCH($AF$14, {"L0","L1","L2","L3"}, 0), M:M, N:N, O:O,P:P), 1, S:S, "&lt;&gt;1")</f>
        <v>18</v>
      </c>
      <c r="AH17">
        <f t="shared" ref="AH17:AH20" si="14">AG17*2</f>
        <v>36</v>
      </c>
      <c r="AI17" t="str">
        <f>SUMIFS(X:X, Q:Q, AF17, CHOOSE(MATCH($AF$14, {"L0","L1","L2","L3"}, 0), M:M, N:N, O:O,P:P), 1)&amp;"/"&amp;AH17</f>
        <v>0/36</v>
      </c>
      <c r="AJ17" s="11">
        <f>IFERROR(SUMIFS(X:X, Q:Q, AF17, CHOOSE(MATCH($AF$14, {"L0","L1","L2","L3"}, 0), M:M, N:N, O:O,P:P), 1) / AH17, "All N/A?")</f>
        <v>0</v>
      </c>
      <c r="AK17" t="str">
        <f>COUNTIFS(S:S, 1, Q:Q, AF17, CHOOSE(MATCH($AF$14, {"L0","L1","L2","L3"}, 0), M:M, N:N, O:O, P:P), 1)&amp;"/"&amp;COUNTIFS(Q:Q, AF17, CHOOSE(MATCH($AF$14, {"L0","L1","L2","L3"}, 0), M:M, N:N, O:O, P:P), 1)</f>
        <v>0/18</v>
      </c>
      <c r="AL17" t="str">
        <f>IF(COUNTIFS(S:S, "N/A", Q:Q, AF17, CHOOSE(MATCH($AF$14, {"L0","L1","L2","L3"}, 0), M:M, N:N, O:O, P:P), 1)=COUNTIFS(Q:Q, AF17, CHOOSE(MATCH($AF$14, {"L0","L1","L2","L3"}, 0), M:M, N:N, O:O, P:P), 1),"FAIL - ALL N/A",IF(AJ17&lt;80%,"FAIL","PASS"))</f>
        <v>FAIL</v>
      </c>
      <c r="AO17" s="1">
        <v>2204</v>
      </c>
      <c r="AP17" s="1">
        <v>1401</v>
      </c>
      <c r="AQ17" s="1">
        <v>1400</v>
      </c>
      <c r="AT17" t="s">
        <v>446</v>
      </c>
      <c r="AU17" t="s">
        <v>447</v>
      </c>
    </row>
    <row r="18" spans="1:47" x14ac:dyDescent="0.3">
      <c r="A18" s="16">
        <f>IFERROR(
    IF(AND(
        NOT(ISBLANK(INDEX('Answers &amp; Theoretical'!J:J, MATCH(G18, 'Answers &amp; Theoretical'!G:G, 0)))),
        NOT(ISBLANK(INDEX('Answers &amp; Theoretical'!K:K, MATCH(G18, 'Answers &amp; Theoretical'!G:G, 0))))
    ), 1, 0),
    "NO MATCH"
)</f>
        <v>0</v>
      </c>
      <c r="B18">
        <v>0</v>
      </c>
      <c r="C18">
        <v>0</v>
      </c>
      <c r="D18">
        <v>1</v>
      </c>
      <c r="E18">
        <v>1</v>
      </c>
      <c r="F18">
        <v>1205</v>
      </c>
      <c r="G18">
        <v>1205.0999999999999</v>
      </c>
      <c r="I18">
        <v>1</v>
      </c>
      <c r="J18" t="str">
        <f>IF(ISBLANK(VLOOKUP(G18,'Answers &amp; Theoretical'!G:L,6,FALSE)),"BLANK",VLOOKUP(G18,'Answers &amp; Theoretical'!G:L,6,FALSE))</f>
        <v>BLANK</v>
      </c>
      <c r="K18">
        <f t="shared" si="0"/>
        <v>1</v>
      </c>
      <c r="L18">
        <f t="shared" si="6"/>
        <v>0</v>
      </c>
      <c r="M18">
        <v>0</v>
      </c>
      <c r="N18">
        <v>1</v>
      </c>
      <c r="O18">
        <v>1</v>
      </c>
      <c r="P18">
        <v>1</v>
      </c>
      <c r="Q18" t="s">
        <v>14</v>
      </c>
      <c r="R18" s="1">
        <v>1401</v>
      </c>
      <c r="S18">
        <f>IF(VLOOKUP(R18,'Answers &amp; Theoretical'!Q:R,2,FALSE)="N/A",1,0)</f>
        <v>0</v>
      </c>
      <c r="T18">
        <f t="shared" si="1"/>
        <v>0</v>
      </c>
      <c r="U18">
        <f t="shared" si="2"/>
        <v>3</v>
      </c>
      <c r="V18">
        <f t="shared" si="8"/>
        <v>0</v>
      </c>
      <c r="W18">
        <f>VLOOKUP(R18,'Answers &amp; Theoretical'!Q:S,3,FALSE)</f>
        <v>0</v>
      </c>
      <c r="X18">
        <f t="shared" si="9"/>
        <v>0</v>
      </c>
      <c r="Y18" t="str">
        <f t="shared" si="4"/>
        <v>NOT MET</v>
      </c>
      <c r="Z18">
        <f>IF(ISBLANK(VLOOKUP(R18,'Answers &amp; Theoretical'!Q:T,4,FALSE)),0,1)</f>
        <v>0</v>
      </c>
      <c r="AB18" t="str">
        <f t="shared" si="13"/>
        <v>NOT MET</v>
      </c>
      <c r="AC18" t="str">
        <f t="shared" si="12"/>
        <v>NOT MET</v>
      </c>
      <c r="AD18" t="str">
        <f t="shared" si="11"/>
        <v>NOT MET</v>
      </c>
      <c r="AF18" t="s">
        <v>15</v>
      </c>
      <c r="AG18">
        <f>COUNTIFS(Q:Q, AF18, CHOOSE(MATCH($AF$14, {"L0","L1","L2","L3"}, 0), M:M, N:N, O:O,P:P), 1, S:S, "&lt;&gt;1")</f>
        <v>95</v>
      </c>
      <c r="AH18">
        <f t="shared" si="14"/>
        <v>190</v>
      </c>
      <c r="AI18" t="str">
        <f>SUMIFS(X:X, Q:Q, AF18, CHOOSE(MATCH($AF$14, {"L0","L1","L2","L3"}, 0), M:M, N:N, O:O,P:P), 1)&amp;"/"&amp;AH18</f>
        <v>0/190</v>
      </c>
      <c r="AJ18" s="11">
        <f>IFERROR(SUMIFS(X:X, Q:Q, AF18, CHOOSE(MATCH($AF$14, {"L0","L1","L2","L3"}, 0), M:M, N:N, O:O,P:P), 1) / AH18, "All N/A?")</f>
        <v>0</v>
      </c>
      <c r="AK18" t="str">
        <f>COUNTIFS(S:S,1, Q:Q, AF18, CHOOSE(MATCH($AF$14, {"L0","L1","L2","L3"}, 0), M:M, N:N, O:O, P:P), 1)&amp;"/"&amp;COUNTIFS(Q:Q, AF18, CHOOSE(MATCH($AF$14, {"L0","L1","L2","L3"}, 0), M:M, N:N, O:O, P:P), 1)</f>
        <v>0/95</v>
      </c>
      <c r="AL18" t="str">
        <f>IF(COUNTIFS(S:S, "N/A", Q:Q, AF18, CHOOSE(MATCH($AF$14, {"L0","L1","L2","L3"}, 0), M:M, N:N, O:O, P:P), 1)=COUNTIFS(Q:Q, AF18, CHOOSE(MATCH($AF$14, {"L0","L1","L2","L3"}, 0), M:M, N:N, O:O, P:P), 1),"FAIL - ALL N/A",IF(AJ18&lt;80%,"FAIL","PASS"))</f>
        <v>FAIL</v>
      </c>
      <c r="AO18" s="1">
        <v>2205</v>
      </c>
      <c r="AP18" s="1">
        <v>1500</v>
      </c>
      <c r="AQ18" s="1">
        <v>1401</v>
      </c>
      <c r="AS18" t="s">
        <v>450</v>
      </c>
      <c r="AT18" cm="1">
        <f t="array" ref="AT18">SUMPRODUCT((E:E=1)*(('Support(Practical)'!J:J=1)+('Support(Practical)'!J:J=0)))</f>
        <v>0</v>
      </c>
      <c r="AU18" s="16">
        <f>MAX(0,AT16-AT18)</f>
        <v>344</v>
      </c>
    </row>
    <row r="19" spans="1:47" x14ac:dyDescent="0.3">
      <c r="A19" s="16">
        <f>IFERROR(
    IF(AND(
        NOT(ISBLANK(INDEX('Answers &amp; Theoretical'!J:J, MATCH(G19, 'Answers &amp; Theoretical'!G:G, 0)))),
        NOT(ISBLANK(INDEX('Answers &amp; Theoretical'!K:K, MATCH(G19, 'Answers &amp; Theoretical'!G:G, 0))))
    ), 1, 0),
    "NO MATCH"
)</f>
        <v>0</v>
      </c>
      <c r="B19">
        <v>0</v>
      </c>
      <c r="C19">
        <v>0</v>
      </c>
      <c r="D19">
        <v>1</v>
      </c>
      <c r="E19">
        <v>1</v>
      </c>
      <c r="F19">
        <v>1205</v>
      </c>
      <c r="G19">
        <v>1205.2</v>
      </c>
      <c r="I19">
        <v>0</v>
      </c>
      <c r="J19" t="str">
        <f>IF(ISBLANK(VLOOKUP(G19,'Answers &amp; Theoretical'!G:L,6,FALSE)),"BLANK",VLOOKUP(G19,'Answers &amp; Theoretical'!G:L,6,FALSE))</f>
        <v>BLANK</v>
      </c>
      <c r="K19">
        <f t="shared" si="0"/>
        <v>1</v>
      </c>
      <c r="L19">
        <f t="shared" si="6"/>
        <v>0</v>
      </c>
      <c r="M19">
        <v>0</v>
      </c>
      <c r="N19">
        <v>1</v>
      </c>
      <c r="O19">
        <v>1</v>
      </c>
      <c r="P19">
        <v>1</v>
      </c>
      <c r="Q19" t="s">
        <v>14</v>
      </c>
      <c r="R19" s="1">
        <v>1500</v>
      </c>
      <c r="S19">
        <f>IF(VLOOKUP(R19,'Answers &amp; Theoretical'!Q:R,2,FALSE)="N/A",1,0)</f>
        <v>0</v>
      </c>
      <c r="T19">
        <f t="shared" si="1"/>
        <v>0</v>
      </c>
      <c r="U19">
        <f t="shared" si="2"/>
        <v>3</v>
      </c>
      <c r="V19">
        <f t="shared" si="8"/>
        <v>0</v>
      </c>
      <c r="W19">
        <f>VLOOKUP(R19,'Answers &amp; Theoretical'!Q:S,3,FALSE)</f>
        <v>0</v>
      </c>
      <c r="X19">
        <f t="shared" si="9"/>
        <v>0</v>
      </c>
      <c r="Y19" t="str">
        <f t="shared" si="4"/>
        <v>NOT MET</v>
      </c>
      <c r="Z19">
        <f>IF(ISBLANK(VLOOKUP(R19,'Answers &amp; Theoretical'!Q:T,4,FALSE)),0,1)</f>
        <v>0</v>
      </c>
      <c r="AB19" t="str">
        <f t="shared" si="13"/>
        <v>NOT MET</v>
      </c>
      <c r="AC19" t="str">
        <f t="shared" si="12"/>
        <v>NOT MET</v>
      </c>
      <c r="AD19" t="str">
        <f t="shared" si="11"/>
        <v>NOT MET</v>
      </c>
      <c r="AF19" t="s">
        <v>16</v>
      </c>
      <c r="AG19">
        <f>COUNTIFS(Q:Q, AF19, CHOOSE(MATCH($AF$14, {"L0","L1","L2","L3"}, 0), M:M, N:N, O:O,P:P), 1, S:S, "&lt;&gt;1")</f>
        <v>15</v>
      </c>
      <c r="AH19">
        <f t="shared" si="14"/>
        <v>30</v>
      </c>
      <c r="AI19" t="str">
        <f>SUMIFS(X:X, Q:Q, AF19, CHOOSE(MATCH($AF$14, {"L0","L1","L2","L3"}, 0), M:M, N:N, O:O,P:P), 1)&amp;"/"&amp;AH19</f>
        <v>0/30</v>
      </c>
      <c r="AJ19" s="11">
        <f>IFERROR(SUMIFS(X:X, Q:Q, AF19, CHOOSE(MATCH($AF$14, {"L0","L1","L2","L3"}, 0), M:M, N:N, O:O,P:P), 1) / AH19, "All N/A?")</f>
        <v>0</v>
      </c>
      <c r="AK19" t="str">
        <f>COUNTIFS(S:S,1, Q:Q, AF19, CHOOSE(MATCH($AF$14, {"L0","L1","L2","L3"}, 0), M:M, N:N, O:O, P:P), 1)&amp;"/"&amp;COUNTIFS(Q:Q, AF19, CHOOSE(MATCH($AF$14, {"L0","L1","L2","L3"}, 0), M:M, N:N, O:O, P:P), 1)</f>
        <v>0/15</v>
      </c>
      <c r="AL19" t="str">
        <f>IF(COUNTIFS(S:S, "N/A", Q:Q, AF19, CHOOSE(MATCH($AF$14, {"L0","L1","L2","L3"}, 0), M:M, N:N, O:O, P:P), 1)=COUNTIFS(Q:Q, AF19, CHOOSE(MATCH($AF$14, {"L0","L1","L2","L3"}, 0), M:M, N:N, O:O, P:P), 1),"FAIL - ALL N/A",IF(AJ19&lt;80%,"FAIL","PASS"))</f>
        <v>FAIL</v>
      </c>
      <c r="AO19" s="1">
        <v>2206</v>
      </c>
      <c r="AP19" s="1">
        <v>1501</v>
      </c>
      <c r="AQ19" s="1">
        <v>1500</v>
      </c>
      <c r="AS19" t="s">
        <v>452</v>
      </c>
      <c r="AT19" s="146" cm="1">
        <f t="array" ref="AT19">SUMPRODUCT((E:E=1)*((J:J=1)+(J:J=0)))</f>
        <v>0</v>
      </c>
      <c r="AU19" s="16">
        <f>MAX(0,AT16-AT19)</f>
        <v>344</v>
      </c>
    </row>
    <row r="20" spans="1:47" x14ac:dyDescent="0.3">
      <c r="A20" s="16">
        <f>IFERROR(
    IF(AND(
        NOT(ISBLANK(INDEX('Answers &amp; Theoretical'!J:J, MATCH(G20, 'Answers &amp; Theoretical'!G:G, 0)))),
        NOT(ISBLANK(INDEX('Answers &amp; Theoretical'!K:K, MATCH(G20, 'Answers &amp; Theoretical'!G:G, 0))))
    ), 1, 0),
    "NO MATCH"
)</f>
        <v>0</v>
      </c>
      <c r="B20">
        <v>0</v>
      </c>
      <c r="C20">
        <v>0</v>
      </c>
      <c r="D20">
        <v>1</v>
      </c>
      <c r="E20">
        <v>1</v>
      </c>
      <c r="F20">
        <v>1205</v>
      </c>
      <c r="G20">
        <v>1205.3</v>
      </c>
      <c r="I20">
        <v>1</v>
      </c>
      <c r="J20" t="str">
        <f>IF(ISBLANK(VLOOKUP(G20,'Answers &amp; Theoretical'!G:L,6,FALSE)),"BLANK",VLOOKUP(G20,'Answers &amp; Theoretical'!G:L,6,FALSE))</f>
        <v>BLANK</v>
      </c>
      <c r="K20">
        <f t="shared" si="0"/>
        <v>1</v>
      </c>
      <c r="L20">
        <f t="shared" si="6"/>
        <v>0</v>
      </c>
      <c r="M20">
        <v>0</v>
      </c>
      <c r="N20">
        <v>1</v>
      </c>
      <c r="O20">
        <v>1</v>
      </c>
      <c r="P20">
        <v>1</v>
      </c>
      <c r="Q20" t="s">
        <v>14</v>
      </c>
      <c r="R20" s="1">
        <v>1501</v>
      </c>
      <c r="S20">
        <f>IF(VLOOKUP(R20,'Answers &amp; Theoretical'!Q:R,2,FALSE)="N/A",1,0)</f>
        <v>0</v>
      </c>
      <c r="T20">
        <f t="shared" si="1"/>
        <v>0</v>
      </c>
      <c r="U20">
        <f t="shared" si="2"/>
        <v>2</v>
      </c>
      <c r="V20">
        <f t="shared" si="8"/>
        <v>0</v>
      </c>
      <c r="W20">
        <f>VLOOKUP(R20,'Answers &amp; Theoretical'!Q:S,3,FALSE)</f>
        <v>0</v>
      </c>
      <c r="X20">
        <f t="shared" si="9"/>
        <v>0</v>
      </c>
      <c r="Y20" t="str">
        <f t="shared" si="4"/>
        <v>NOT MET</v>
      </c>
      <c r="Z20">
        <f>IF(ISBLANK(VLOOKUP(R20,'Answers &amp; Theoretical'!Q:T,4,FALSE)),0,1)</f>
        <v>0</v>
      </c>
      <c r="AB20" t="str">
        <f t="shared" si="13"/>
        <v>NOT MET</v>
      </c>
      <c r="AC20" t="str">
        <f t="shared" si="12"/>
        <v>NOT MET</v>
      </c>
      <c r="AD20" t="str">
        <f t="shared" si="11"/>
        <v>NOT MET</v>
      </c>
      <c r="AF20" t="s">
        <v>17</v>
      </c>
      <c r="AG20">
        <f>COUNTIFS(Q:Q, AF20, CHOOSE(MATCH($AF$14, {"L0","L1","L2","L3"}, 0), M:M, N:N, O:O,P:P), 1, S:S, "&lt;&gt;1")</f>
        <v>9</v>
      </c>
      <c r="AH20">
        <f t="shared" si="14"/>
        <v>18</v>
      </c>
      <c r="AI20" t="str">
        <f>SUMIFS(X:X, Q:Q, AF20, CHOOSE(MATCH($AF$14, {"L0","L1","L2","L3"}, 0), M:M, N:N, O:O,P:P), 1)&amp;"/"&amp;AH20</f>
        <v>0/18</v>
      </c>
      <c r="AJ20" s="11">
        <f>IFERROR(SUMIFS(X:X, Q:Q, AF20, CHOOSE(MATCH($AF$14, {"L0","L1","L2","L3"}, 0), M:M, N:N, O:O,P:P), 1) / AH20, "All N/A?")</f>
        <v>0</v>
      </c>
      <c r="AK20" t="str">
        <f>COUNTIFS(S:S,1, Q:Q, AF20, CHOOSE(MATCH($AF$14, {"L0","L1","L2","L3"}, 0), M:M, N:N, O:O, P:P), 1)&amp;"/"&amp;COUNTIFS(Q:Q, AF20, CHOOSE(MATCH($AF$14, {"L0","L1","L2","L3"}, 0), M:M, N:N, O:O, P:P), 1)</f>
        <v>0/9</v>
      </c>
      <c r="AL20" t="str">
        <f>IF(COUNTIFS(S:S, "N/A", Q:Q, AF20, CHOOSE(MATCH($AF$14, {"L0","L1","L2","L3"}, 0), M:M, N:N, O:O, P:P), 1)=COUNTIFS(Q:Q, AF20, CHOOSE(MATCH($AF$14, {"L0","L1","L2","L3"}, 0), M:M, N:N, O:O, P:P), 1),"FAIL - ALL N/A",IF(AJ20&lt;80%,"FAIL","PASS"))</f>
        <v>FAIL</v>
      </c>
      <c r="AO20" s="1">
        <v>2207</v>
      </c>
      <c r="AP20" s="1">
        <v>1502</v>
      </c>
      <c r="AQ20" s="1">
        <v>1501</v>
      </c>
      <c r="AS20" t="s">
        <v>454</v>
      </c>
      <c r="AT20" s="146" cm="1">
        <f t="array" ref="AT20">SUMPRODUCT((E:E=1)*(A:A=1))</f>
        <v>0</v>
      </c>
      <c r="AU20" s="16">
        <f>AT16-AT20</f>
        <v>344</v>
      </c>
    </row>
    <row r="21" spans="1:47" x14ac:dyDescent="0.3">
      <c r="A21" s="16">
        <f>IFERROR(
    IF(AND(
        NOT(ISBLANK(INDEX('Answers &amp; Theoretical'!J:J, MATCH(G21, 'Answers &amp; Theoretical'!G:G, 0)))),
        NOT(ISBLANK(INDEX('Answers &amp; Theoretical'!K:K, MATCH(G21, 'Answers &amp; Theoretical'!G:G, 0))))
    ), 1, 0),
    "NO MATCH"
)</f>
        <v>0</v>
      </c>
      <c r="B21">
        <v>0</v>
      </c>
      <c r="C21">
        <v>0</v>
      </c>
      <c r="D21">
        <v>1</v>
      </c>
      <c r="E21">
        <v>1</v>
      </c>
      <c r="F21">
        <v>1205</v>
      </c>
      <c r="G21">
        <v>1205.4000000000001</v>
      </c>
      <c r="I21">
        <v>0</v>
      </c>
      <c r="J21" t="str">
        <f>IF(ISBLANK(VLOOKUP(G21,'Answers &amp; Theoretical'!G:L,6,FALSE)),"BLANK",VLOOKUP(G21,'Answers &amp; Theoretical'!G:L,6,FALSE))</f>
        <v>BLANK</v>
      </c>
      <c r="K21">
        <f t="shared" si="0"/>
        <v>1</v>
      </c>
      <c r="L21">
        <f t="shared" si="6"/>
        <v>0</v>
      </c>
      <c r="M21">
        <v>0</v>
      </c>
      <c r="N21">
        <v>1</v>
      </c>
      <c r="O21">
        <v>1</v>
      </c>
      <c r="P21">
        <v>1</v>
      </c>
      <c r="Q21" t="s">
        <v>14</v>
      </c>
      <c r="R21" s="1">
        <v>1502</v>
      </c>
      <c r="S21">
        <f>IF(VLOOKUP(R21,'Answers &amp; Theoretical'!Q:R,2,FALSE)="N/A",1,0)</f>
        <v>0</v>
      </c>
      <c r="T21">
        <f t="shared" si="1"/>
        <v>0</v>
      </c>
      <c r="U21">
        <f t="shared" si="2"/>
        <v>2</v>
      </c>
      <c r="V21">
        <f t="shared" si="8"/>
        <v>0</v>
      </c>
      <c r="W21">
        <f>VLOOKUP(R21,'Answers &amp; Theoretical'!Q:S,3,FALSE)</f>
        <v>0</v>
      </c>
      <c r="X21">
        <f t="shared" si="9"/>
        <v>0</v>
      </c>
      <c r="Y21" t="str">
        <f t="shared" si="4"/>
        <v>NOT MET</v>
      </c>
      <c r="Z21">
        <f>IF(ISBLANK(VLOOKUP(R21,'Answers &amp; Theoretical'!Q:T,4,FALSE)),0,1)</f>
        <v>0</v>
      </c>
      <c r="AB21" t="str">
        <f t="shared" si="13"/>
        <v>NOT MET</v>
      </c>
      <c r="AC21" t="str">
        <f t="shared" si="12"/>
        <v>NOT MET</v>
      </c>
      <c r="AD21" t="str">
        <f t="shared" si="11"/>
        <v>NOT MET</v>
      </c>
      <c r="AO21" s="1">
        <v>2210</v>
      </c>
      <c r="AP21" s="1">
        <v>1503</v>
      </c>
      <c r="AQ21" s="1">
        <v>1502</v>
      </c>
    </row>
    <row r="22" spans="1:47" x14ac:dyDescent="0.3">
      <c r="A22" s="16">
        <f>IFERROR(
    IF(AND(
        NOT(ISBLANK(INDEX('Answers &amp; Theoretical'!J:J, MATCH(G22, 'Answers &amp; Theoretical'!G:G, 0)))),
        NOT(ISBLANK(INDEX('Answers &amp; Theoretical'!K:K, MATCH(G22, 'Answers &amp; Theoretical'!G:G, 0))))
    ), 1, 0),
    "NO MATCH"
)</f>
        <v>0</v>
      </c>
      <c r="B22">
        <v>0</v>
      </c>
      <c r="C22">
        <v>0</v>
      </c>
      <c r="D22">
        <v>1</v>
      </c>
      <c r="E22">
        <v>1</v>
      </c>
      <c r="F22">
        <v>1205</v>
      </c>
      <c r="G22">
        <v>1205.5</v>
      </c>
      <c r="I22">
        <v>1</v>
      </c>
      <c r="J22" t="str">
        <f>IF(ISBLANK(VLOOKUP(G22,'Answers &amp; Theoretical'!G:L,6,FALSE)),"BLANK",VLOOKUP(G22,'Answers &amp; Theoretical'!G:L,6,FALSE))</f>
        <v>BLANK</v>
      </c>
      <c r="K22">
        <f t="shared" si="0"/>
        <v>1</v>
      </c>
      <c r="L22">
        <f t="shared" si="6"/>
        <v>0</v>
      </c>
      <c r="M22">
        <v>0</v>
      </c>
      <c r="N22">
        <v>1</v>
      </c>
      <c r="O22">
        <v>1</v>
      </c>
      <c r="P22">
        <v>1</v>
      </c>
      <c r="Q22" t="s">
        <v>14</v>
      </c>
      <c r="R22" s="1">
        <v>1503</v>
      </c>
      <c r="S22">
        <f>IF(VLOOKUP(R22,'Answers &amp; Theoretical'!Q:R,2,FALSE)="N/A",1,0)</f>
        <v>0</v>
      </c>
      <c r="T22">
        <f t="shared" si="1"/>
        <v>0</v>
      </c>
      <c r="U22">
        <f t="shared" si="2"/>
        <v>2</v>
      </c>
      <c r="V22">
        <f t="shared" si="8"/>
        <v>0</v>
      </c>
      <c r="W22">
        <f>VLOOKUP(R22,'Answers &amp; Theoretical'!Q:S,3,FALSE)</f>
        <v>0</v>
      </c>
      <c r="X22">
        <f t="shared" si="9"/>
        <v>0</v>
      </c>
      <c r="Y22" t="str">
        <f t="shared" si="4"/>
        <v>NOT MET</v>
      </c>
      <c r="Z22">
        <f>IF(ISBLANK(VLOOKUP(R22,'Answers &amp; Theoretical'!Q:T,4,FALSE)),0,1)</f>
        <v>0</v>
      </c>
      <c r="AB22" t="str">
        <f t="shared" si="13"/>
        <v>NOT MET</v>
      </c>
      <c r="AC22" t="str">
        <f t="shared" si="12"/>
        <v>NOT MET</v>
      </c>
      <c r="AD22" t="str">
        <f t="shared" si="11"/>
        <v>NOT MET</v>
      </c>
      <c r="AF22" t="s">
        <v>22</v>
      </c>
      <c r="AO22" s="1">
        <v>2211</v>
      </c>
      <c r="AP22" s="1">
        <v>2100</v>
      </c>
      <c r="AQ22" s="1">
        <v>1503</v>
      </c>
    </row>
    <row r="23" spans="1:47" x14ac:dyDescent="0.3">
      <c r="A23" s="16">
        <f>IFERROR(
    IF(AND(
        NOT(ISBLANK(INDEX('Answers &amp; Theoretical'!J:J, MATCH(G23, 'Answers &amp; Theoretical'!G:G, 0)))),
        NOT(ISBLANK(INDEX('Answers &amp; Theoretical'!K:K, MATCH(G23, 'Answers &amp; Theoretical'!G:G, 0))))
    ), 1, 0),
    "NO MATCH"
)</f>
        <v>0</v>
      </c>
      <c r="B23">
        <v>0</v>
      </c>
      <c r="C23">
        <v>0</v>
      </c>
      <c r="D23">
        <v>1</v>
      </c>
      <c r="E23">
        <v>1</v>
      </c>
      <c r="F23">
        <v>1206</v>
      </c>
      <c r="G23">
        <v>1206.0999999999999</v>
      </c>
      <c r="I23">
        <v>0</v>
      </c>
      <c r="J23" t="str">
        <f>IF(ISBLANK(VLOOKUP(G23,'Answers &amp; Theoretical'!G:L,6,FALSE)),"BLANK",VLOOKUP(G23,'Answers &amp; Theoretical'!G:L,6,FALSE))</f>
        <v>BLANK</v>
      </c>
      <c r="K23">
        <f t="shared" si="0"/>
        <v>0</v>
      </c>
      <c r="L23">
        <f t="shared" si="6"/>
        <v>0</v>
      </c>
      <c r="M23">
        <v>0</v>
      </c>
      <c r="N23">
        <v>1</v>
      </c>
      <c r="O23">
        <v>1</v>
      </c>
      <c r="P23">
        <v>1</v>
      </c>
      <c r="Q23" t="s">
        <v>15</v>
      </c>
      <c r="R23" s="1">
        <v>2100</v>
      </c>
      <c r="S23">
        <f>IF(VLOOKUP(R23,'Answers &amp; Theoretical'!Q:R,2,FALSE)="N/A",1,0)</f>
        <v>0</v>
      </c>
      <c r="T23">
        <f t="shared" si="1"/>
        <v>0</v>
      </c>
      <c r="U23">
        <f t="shared" si="2"/>
        <v>2</v>
      </c>
      <c r="V23">
        <f t="shared" si="8"/>
        <v>0</v>
      </c>
      <c r="W23">
        <f>VLOOKUP(R23,'Answers &amp; Theoretical'!Q:S,3,FALSE)</f>
        <v>0</v>
      </c>
      <c r="X23">
        <f t="shared" si="9"/>
        <v>0</v>
      </c>
      <c r="Y23" t="str">
        <f t="shared" si="4"/>
        <v>NOT MET</v>
      </c>
      <c r="Z23">
        <f>IF(ISBLANK(VLOOKUP(R23,'Answers &amp; Theoretical'!Q:T,4,FALSE)),0,1)</f>
        <v>0</v>
      </c>
      <c r="AB23" t="str">
        <f t="shared" si="13"/>
        <v>NOT MET</v>
      </c>
      <c r="AC23" t="str">
        <f t="shared" si="12"/>
        <v>NOT MET</v>
      </c>
      <c r="AD23" t="str">
        <f t="shared" si="11"/>
        <v>NOT MET</v>
      </c>
      <c r="AF23" t="s">
        <v>5</v>
      </c>
      <c r="AG23" t="s">
        <v>440</v>
      </c>
      <c r="AH23" t="s">
        <v>441</v>
      </c>
      <c r="AI23" t="s">
        <v>442</v>
      </c>
      <c r="AJ23" t="s">
        <v>443</v>
      </c>
      <c r="AK23" t="s">
        <v>444</v>
      </c>
      <c r="AL23" t="s">
        <v>445</v>
      </c>
      <c r="AO23" s="1">
        <v>2213</v>
      </c>
      <c r="AP23" s="1">
        <v>2101</v>
      </c>
      <c r="AQ23" s="1">
        <v>2100</v>
      </c>
    </row>
    <row r="24" spans="1:47" x14ac:dyDescent="0.3">
      <c r="A24" s="16">
        <f>IFERROR(
    IF(AND(
        NOT(ISBLANK(INDEX('Answers &amp; Theoretical'!J:J, MATCH(G24, 'Answers &amp; Theoretical'!G:G, 0)))),
        NOT(ISBLANK(INDEX('Answers &amp; Theoretical'!K:K, MATCH(G24, 'Answers &amp; Theoretical'!G:G, 0))))
    ), 1, 0),
    "NO MATCH"
)</f>
        <v>0</v>
      </c>
      <c r="B24">
        <v>0</v>
      </c>
      <c r="C24">
        <v>0</v>
      </c>
      <c r="D24">
        <v>1</v>
      </c>
      <c r="E24">
        <v>1</v>
      </c>
      <c r="F24">
        <v>1206</v>
      </c>
      <c r="G24">
        <v>1206.2</v>
      </c>
      <c r="I24">
        <v>0</v>
      </c>
      <c r="J24" t="str">
        <f>IF(ISBLANK(VLOOKUP(G24,'Answers &amp; Theoretical'!G:L,6,FALSE)),"BLANK",VLOOKUP(G24,'Answers &amp; Theoretical'!G:L,6,FALSE))</f>
        <v>BLANK</v>
      </c>
      <c r="K24">
        <f t="shared" si="0"/>
        <v>0</v>
      </c>
      <c r="L24">
        <f t="shared" si="6"/>
        <v>0</v>
      </c>
      <c r="M24">
        <v>0</v>
      </c>
      <c r="N24">
        <v>0</v>
      </c>
      <c r="O24">
        <v>1</v>
      </c>
      <c r="P24">
        <v>1</v>
      </c>
      <c r="Q24" t="s">
        <v>15</v>
      </c>
      <c r="R24" s="1">
        <v>2101</v>
      </c>
      <c r="S24">
        <f>IF(VLOOKUP(R24,'Answers &amp; Theoretical'!Q:R,2,FALSE)="N/A",1,0)</f>
        <v>0</v>
      </c>
      <c r="T24">
        <f t="shared" si="1"/>
        <v>0</v>
      </c>
      <c r="U24">
        <f t="shared" si="2"/>
        <v>1</v>
      </c>
      <c r="V24">
        <f t="shared" si="8"/>
        <v>0</v>
      </c>
      <c r="W24">
        <f>VLOOKUP(R24,'Answers &amp; Theoretical'!Q:S,3,FALSE)</f>
        <v>0</v>
      </c>
      <c r="X24">
        <f t="shared" si="9"/>
        <v>0</v>
      </c>
      <c r="Y24" t="str">
        <f t="shared" si="4"/>
        <v>NOT MET</v>
      </c>
      <c r="Z24">
        <f>IF(ISBLANK(VLOOKUP(R24,'Answers &amp; Theoretical'!Q:T,4,FALSE)),0,1)</f>
        <v>0</v>
      </c>
      <c r="AC24" t="str">
        <f t="shared" si="12"/>
        <v>NOT MET</v>
      </c>
      <c r="AD24" t="str">
        <f t="shared" si="11"/>
        <v>NOT MET</v>
      </c>
      <c r="AF24" t="s">
        <v>13</v>
      </c>
      <c r="AG24">
        <f>COUNTIFS(Q:Q, AF24, CHOOSE(MATCH($AF$22, {"L0","L1","L2","L3"}, 0), M:M, N:N, O:O,P:P), 1, S:S, "&lt;&gt;1")</f>
        <v>2</v>
      </c>
      <c r="AH24">
        <f>AG24*2</f>
        <v>4</v>
      </c>
      <c r="AI24" t="str">
        <f>SUMIFS(X:X, Q:Q, AF24, CHOOSE(MATCH($AF$22, {"L0","L1","L2","L3"}, 0), M:M, N:N, O:O,P:P), 1)&amp;"/"&amp;AH24</f>
        <v>0/4</v>
      </c>
      <c r="AJ24" s="11">
        <f>IFERROR(SUMIFS(X:X, Q:Q, AF24, CHOOSE(MATCH($AF$22, {"L0","L1","L2","L3"}, 0), M:M, N:N, O:O,P:P), 1) / AH24, "All N/A?")</f>
        <v>0</v>
      </c>
      <c r="AK24" t="str">
        <f>COUNTIFS(S:S,1, Q:Q, AF24, CHOOSE(MATCH($AF$22, {"L0","L1","L2","L3"}, 0), M:M, N:N, O:O, P:P), 1)&amp;"/"&amp;COUNTIFS(Q:Q, AF24, CHOOSE(MATCH($AF$22, {"L0","L1","L2","L3"}, 0), M:M, N:N, O:O, P:P), 1)</f>
        <v>0/2</v>
      </c>
      <c r="AL24" t="str">
        <f>IF(COUNTIFS(S:S, "N/A", Q:Q, AF24, CHOOSE(MATCH($AF$22, {"L0","L1","L2","L3"}, 0), M:M, N:N, O:O, P:P), 1)=COUNTIFS(Q:Q, AF24, CHOOSE(MATCH($AF$22, {"L0","L1","L2","L3"}, 0), M:M, N:N, O:O, P:P), 1),"FAIL - ALL N/A",IF(AJ24&lt;100%,"FAIL","PASS"))</f>
        <v>FAIL</v>
      </c>
      <c r="AO24" s="1">
        <v>2214</v>
      </c>
      <c r="AP24" s="1">
        <v>2200</v>
      </c>
      <c r="AQ24" s="1">
        <v>2101</v>
      </c>
    </row>
    <row r="25" spans="1:47" x14ac:dyDescent="0.3">
      <c r="A25" s="16">
        <f>IFERROR(
    IF(AND(
        NOT(ISBLANK(INDEX('Answers &amp; Theoretical'!J:J, MATCH(G25, 'Answers &amp; Theoretical'!G:G, 0)))),
        NOT(ISBLANK(INDEX('Answers &amp; Theoretical'!K:K, MATCH(G25, 'Answers &amp; Theoretical'!G:G, 0))))
    ), 1, 0),
    "NO MATCH"
)</f>
        <v>0</v>
      </c>
      <c r="B25">
        <v>0</v>
      </c>
      <c r="C25">
        <v>1</v>
      </c>
      <c r="D25">
        <v>1</v>
      </c>
      <c r="E25">
        <v>1</v>
      </c>
      <c r="F25">
        <v>1300</v>
      </c>
      <c r="G25">
        <v>1300.0999999999999</v>
      </c>
      <c r="I25">
        <v>0</v>
      </c>
      <c r="J25" t="str">
        <f>IF(ISBLANK(VLOOKUP(G25,'Answers &amp; Theoretical'!G:L,6,FALSE)),"BLANK",VLOOKUP(G25,'Answers &amp; Theoretical'!G:L,6,FALSE))</f>
        <v>BLANK</v>
      </c>
      <c r="K25">
        <f t="shared" si="0"/>
        <v>0</v>
      </c>
      <c r="L25">
        <f t="shared" si="6"/>
        <v>0</v>
      </c>
      <c r="M25">
        <v>0</v>
      </c>
      <c r="N25">
        <v>1</v>
      </c>
      <c r="O25">
        <v>1</v>
      </c>
      <c r="P25">
        <v>1</v>
      </c>
      <c r="Q25" t="s">
        <v>15</v>
      </c>
      <c r="R25" s="1">
        <v>2200</v>
      </c>
      <c r="S25">
        <f>IF(VLOOKUP(R25,'Answers &amp; Theoretical'!Q:R,2,FALSE)="N/A",1,0)</f>
        <v>0</v>
      </c>
      <c r="T25">
        <f t="shared" si="1"/>
        <v>0</v>
      </c>
      <c r="U25">
        <f t="shared" si="2"/>
        <v>3</v>
      </c>
      <c r="V25">
        <f t="shared" si="8"/>
        <v>0</v>
      </c>
      <c r="W25">
        <f>VLOOKUP(R25,'Answers &amp; Theoretical'!Q:S,3,FALSE)</f>
        <v>0</v>
      </c>
      <c r="X25">
        <f t="shared" si="9"/>
        <v>0</v>
      </c>
      <c r="Y25" t="str">
        <f t="shared" si="4"/>
        <v>NOT MET</v>
      </c>
      <c r="Z25">
        <f>IF(ISBLANK(VLOOKUP(R25,'Answers &amp; Theoretical'!Q:T,4,FALSE)),0,1)</f>
        <v>0</v>
      </c>
      <c r="AB25" t="str">
        <f>$Y25</f>
        <v>NOT MET</v>
      </c>
      <c r="AC25" t="str">
        <f t="shared" si="12"/>
        <v>NOT MET</v>
      </c>
      <c r="AD25" t="str">
        <f t="shared" si="11"/>
        <v>NOT MET</v>
      </c>
      <c r="AF25" t="s">
        <v>14</v>
      </c>
      <c r="AG25">
        <f>COUNTIFS(Q:Q, AF25, CHOOSE(MATCH($AF$22, {"L0","L1","L2","L3"}, 0), M:M, N:N, O:O,P:P), 1, S:S, "&lt;&gt;1")</f>
        <v>19</v>
      </c>
      <c r="AH25">
        <f t="shared" ref="AH25:AH28" si="15">AG25*2</f>
        <v>38</v>
      </c>
      <c r="AI25" t="str">
        <f>SUMIFS(X:X, Q:Q, AF25, CHOOSE(MATCH($AF$22, {"L0","L1","L2","L3"}, 0), M:M, N:N, O:O,P:P), 1)&amp;"/"&amp;AH25</f>
        <v>0/38</v>
      </c>
      <c r="AJ25" s="11">
        <f>IFERROR(SUMIFS(X:X, Q:Q, AF25, CHOOSE(MATCH($AF$22, {"L0","L1","L2","L3"}, 0), M:M, N:N, O:O,P:P), 1) / AH25, "All N/A?")</f>
        <v>0</v>
      </c>
      <c r="AK25" t="str">
        <f>COUNTIFS(S:S,1, Q:Q, AF25, CHOOSE(MATCH($AF$22, {"L0","L1","L2","L3"}, 0), M:M, N:N, O:O, P:P), 1)&amp;"/"&amp;COUNTIFS(Q:Q, AF25, CHOOSE(MATCH($AF$22, {"L0","L1","L2","L3"}, 0), M:M, N:N, O:O, P:P), 1)</f>
        <v>0/19</v>
      </c>
      <c r="AL25" t="str">
        <f>IF(COUNTIFS(S:S, "N/A", Q:Q, AF25, CHOOSE(MATCH($AF$22, {"L0","L1","L2","L3"}, 0), M:M, N:N, O:O, P:P), 1)=COUNTIFS(Q:Q, AF25, CHOOSE(MATCH($AF$22, {"L0","L1","L2","L3"}, 0), M:M, N:N, O:O, P:P), 1),"FAIL - ALL N/A",IF(AJ25&lt;100%,"FAIL","PASS"))</f>
        <v>FAIL</v>
      </c>
      <c r="AO25" s="1">
        <v>2215</v>
      </c>
      <c r="AP25" s="1">
        <v>2201</v>
      </c>
      <c r="AQ25" s="1">
        <v>2200</v>
      </c>
    </row>
    <row r="26" spans="1:47" x14ac:dyDescent="0.3">
      <c r="A26" s="16">
        <f>IFERROR(
    IF(AND(
        NOT(ISBLANK(INDEX('Answers &amp; Theoretical'!J:J, MATCH(G26, 'Answers &amp; Theoretical'!G:G, 0)))),
        NOT(ISBLANK(INDEX('Answers &amp; Theoretical'!K:K, MATCH(G26, 'Answers &amp; Theoretical'!G:G, 0))))
    ), 1, 0),
    "NO MATCH"
)</f>
        <v>0</v>
      </c>
      <c r="B26">
        <v>0</v>
      </c>
      <c r="C26">
        <v>1</v>
      </c>
      <c r="D26">
        <v>1</v>
      </c>
      <c r="E26">
        <v>1</v>
      </c>
      <c r="F26">
        <v>1300</v>
      </c>
      <c r="G26">
        <v>1300.2</v>
      </c>
      <c r="I26">
        <v>0</v>
      </c>
      <c r="J26" t="str">
        <f>IF(ISBLANK(VLOOKUP(G26,'Answers &amp; Theoretical'!G:L,6,FALSE)),"BLANK",VLOOKUP(G26,'Answers &amp; Theoretical'!G:L,6,FALSE))</f>
        <v>BLANK</v>
      </c>
      <c r="K26">
        <f t="shared" si="0"/>
        <v>0</v>
      </c>
      <c r="L26">
        <f t="shared" si="6"/>
        <v>0</v>
      </c>
      <c r="M26">
        <v>0</v>
      </c>
      <c r="N26">
        <v>0</v>
      </c>
      <c r="O26">
        <v>1</v>
      </c>
      <c r="P26">
        <v>1</v>
      </c>
      <c r="Q26" t="s">
        <v>15</v>
      </c>
      <c r="R26" s="1">
        <v>2201</v>
      </c>
      <c r="S26">
        <f>IF(VLOOKUP(R26,'Answers &amp; Theoretical'!Q:R,2,FALSE)="N/A",1,0)</f>
        <v>0</v>
      </c>
      <c r="T26">
        <f t="shared" si="1"/>
        <v>0</v>
      </c>
      <c r="U26">
        <f t="shared" si="2"/>
        <v>2</v>
      </c>
      <c r="V26">
        <f t="shared" si="8"/>
        <v>0</v>
      </c>
      <c r="W26">
        <f>VLOOKUP(R26,'Answers &amp; Theoretical'!Q:S,3,FALSE)</f>
        <v>0</v>
      </c>
      <c r="X26">
        <f t="shared" si="9"/>
        <v>0</v>
      </c>
      <c r="Y26" t="str">
        <f t="shared" si="4"/>
        <v>NOT MET</v>
      </c>
      <c r="Z26">
        <f>IF(ISBLANK(VLOOKUP(R26,'Answers &amp; Theoretical'!Q:T,4,FALSE)),0,1)</f>
        <v>0</v>
      </c>
      <c r="AC26" t="str">
        <f t="shared" si="12"/>
        <v>NOT MET</v>
      </c>
      <c r="AD26" t="str">
        <f t="shared" si="11"/>
        <v>NOT MET</v>
      </c>
      <c r="AF26" t="s">
        <v>15</v>
      </c>
      <c r="AG26">
        <f>COUNTIFS(Q:Q, AF26, CHOOSE(MATCH($AF$22, {"L0","L1","L2","L3"}, 0), M:M, N:N, O:O,P:P), 1, S:S, "&lt;&gt;1")</f>
        <v>98</v>
      </c>
      <c r="AH26">
        <f t="shared" si="15"/>
        <v>196</v>
      </c>
      <c r="AI26" t="str">
        <f>SUMIFS(X:X, Q:Q, AF26, CHOOSE(MATCH($AF$22, {"L0","L1","L2","L3"}, 0), M:M, N:N, O:O,P:P), 1)&amp;"/"&amp;AH26</f>
        <v>0/196</v>
      </c>
      <c r="AJ26" s="11">
        <f>IFERROR(SUMIFS(X:X, Q:Q, AF26, CHOOSE(MATCH($AF$22, {"L0","L1","L2","L3"}, 0), M:M, N:N, O:O,P:P), 1) / AH26, "All N/A?")</f>
        <v>0</v>
      </c>
      <c r="AK26" t="str">
        <f>COUNTIFS(S:S,1, Q:Q, AF26, CHOOSE(MATCH($AF$22, {"L0","L1","L2","L3"}, 0), M:M, N:N, O:O, P:P), 1)&amp;"/"&amp;COUNTIFS(Q:Q, AF26, CHOOSE(MATCH($AF$22, {"L0","L1","L2","L3"}, 0), M:M, N:N, O:O, P:P), 1)</f>
        <v>0/98</v>
      </c>
      <c r="AL26" t="str">
        <f>IF(COUNTIFS(S:S, "N/A", Q:Q, AF26, CHOOSE(MATCH($AF$22, {"L0","L1","L2","L3"}, 0), M:M, N:N, O:O, P:P), 1)=COUNTIFS(Q:Q, AF26, CHOOSE(MATCH($AF$22, {"L0","L1","L2","L3"}, 0), M:M, N:N, O:O, P:P), 1),"FAIL - ALL N/A",IF(AJ26&lt;100%,"FAIL","PASS"))</f>
        <v>FAIL</v>
      </c>
      <c r="AO26" s="1">
        <v>2217</v>
      </c>
      <c r="AP26" s="1">
        <v>2202</v>
      </c>
      <c r="AQ26" s="1">
        <v>2201</v>
      </c>
    </row>
    <row r="27" spans="1:47" x14ac:dyDescent="0.3">
      <c r="A27" s="16">
        <f>IFERROR(
    IF(AND(
        NOT(ISBLANK(INDEX('Answers &amp; Theoretical'!J:J, MATCH(G27, 'Answers &amp; Theoretical'!G:G, 0)))),
        NOT(ISBLANK(INDEX('Answers &amp; Theoretical'!K:K, MATCH(G27, 'Answers &amp; Theoretical'!G:G, 0))))
    ), 1, 0),
    "NO MATCH"
)</f>
        <v>0</v>
      </c>
      <c r="B27">
        <v>0</v>
      </c>
      <c r="C27">
        <v>1</v>
      </c>
      <c r="D27">
        <v>1</v>
      </c>
      <c r="E27">
        <v>1</v>
      </c>
      <c r="F27">
        <v>1300</v>
      </c>
      <c r="G27">
        <v>1300.3</v>
      </c>
      <c r="I27">
        <v>0</v>
      </c>
      <c r="J27" t="str">
        <f>IF(ISBLANK(VLOOKUP(G27,'Answers &amp; Theoretical'!G:L,6,FALSE)),"BLANK",VLOOKUP(G27,'Answers &amp; Theoretical'!G:L,6,FALSE))</f>
        <v>BLANK</v>
      </c>
      <c r="K27">
        <f t="shared" si="0"/>
        <v>0</v>
      </c>
      <c r="L27">
        <f t="shared" si="6"/>
        <v>0</v>
      </c>
      <c r="M27">
        <v>0</v>
      </c>
      <c r="N27">
        <v>0</v>
      </c>
      <c r="O27">
        <v>1</v>
      </c>
      <c r="P27">
        <v>1</v>
      </c>
      <c r="Q27" t="s">
        <v>15</v>
      </c>
      <c r="R27" s="1">
        <v>2202</v>
      </c>
      <c r="S27">
        <f>IF(VLOOKUP(R27,'Answers &amp; Theoretical'!Q:R,2,FALSE)="N/A",1,0)</f>
        <v>0</v>
      </c>
      <c r="T27">
        <f t="shared" si="1"/>
        <v>0</v>
      </c>
      <c r="U27">
        <f t="shared" si="2"/>
        <v>1</v>
      </c>
      <c r="V27">
        <f t="shared" si="8"/>
        <v>0</v>
      </c>
      <c r="W27">
        <f>VLOOKUP(R27,'Answers &amp; Theoretical'!Q:S,3,FALSE)</f>
        <v>0</v>
      </c>
      <c r="X27">
        <f t="shared" si="9"/>
        <v>0</v>
      </c>
      <c r="Y27" t="str">
        <f t="shared" si="4"/>
        <v>NOT MET</v>
      </c>
      <c r="Z27">
        <f>IF(ISBLANK(VLOOKUP(R27,'Answers &amp; Theoretical'!Q:T,4,FALSE)),0,1)</f>
        <v>0</v>
      </c>
      <c r="AC27" t="str">
        <f t="shared" si="12"/>
        <v>NOT MET</v>
      </c>
      <c r="AD27" t="str">
        <f t="shared" si="11"/>
        <v>NOT MET</v>
      </c>
      <c r="AF27" t="s">
        <v>16</v>
      </c>
      <c r="AG27">
        <f>COUNTIFS(Q:Q, AF27, CHOOSE(MATCH($AF$22, {"L0","L1","L2","L3"}, 0), M:M, N:N, O:O,P:P), 1, S:S, "&lt;&gt;1")</f>
        <v>15</v>
      </c>
      <c r="AH27">
        <f t="shared" si="15"/>
        <v>30</v>
      </c>
      <c r="AI27" t="str">
        <f>SUMIFS(X:X, Q:Q, AF27, CHOOSE(MATCH($AF$22, {"L0","L1","L2","L3"}, 0), M:M, N:N, O:O,P:P), 1)&amp;"/"&amp;AH27</f>
        <v>0/30</v>
      </c>
      <c r="AJ27" s="11">
        <f>IFERROR(SUMIFS(X:X, Q:Q, AF27, CHOOSE(MATCH($AF$22, {"L0","L1","L2","L3"}, 0), M:M, N:N, O:O,P:P), 1) / AH27, "All N/A?")</f>
        <v>0</v>
      </c>
      <c r="AK27" t="str">
        <f>COUNTIFS(S:S,1, Q:Q, AF27, CHOOSE(MATCH($AF$22, {"L0","L1","L2","L3"}, 0), M:M, N:N, O:O, P:P), 1)&amp;"/"&amp;COUNTIFS(Q:Q, AF27, CHOOSE(MATCH($AF$22, {"L0","L1","L2","L3"}, 0), M:M, N:N, O:O, P:P), 1)</f>
        <v>0/15</v>
      </c>
      <c r="AL27" t="str">
        <f>IF(COUNTIFS(S:S, "N/A", Q:Q, AF27, CHOOSE(MATCH($AF$22, {"L0","L1","L2","L3"}, 0), M:M, N:N, O:O, P:P), 1)=COUNTIFS(Q:Q, AF27, CHOOSE(MATCH($AF$22, {"L0","L1","L2","L3"}, 0), M:M, N:N, O:O, P:P), 1),"FAIL - ALL N/A",IF(AJ27&lt;100%,"FAIL","PASS"))</f>
        <v>FAIL</v>
      </c>
      <c r="AO27" s="1">
        <v>2218</v>
      </c>
      <c r="AP27" s="1">
        <v>2203</v>
      </c>
      <c r="AQ27" s="1">
        <v>2202</v>
      </c>
    </row>
    <row r="28" spans="1:47" x14ac:dyDescent="0.3">
      <c r="A28" s="16">
        <f>IFERROR(
    IF(AND(
        NOT(ISBLANK(INDEX('Answers &amp; Theoretical'!J:J, MATCH(G28, 'Answers &amp; Theoretical'!G:G, 0)))),
        NOT(ISBLANK(INDEX('Answers &amp; Theoretical'!K:K, MATCH(G28, 'Answers &amp; Theoretical'!G:G, 0))))
    ), 1, 0),
    "NO MATCH"
)</f>
        <v>0</v>
      </c>
      <c r="B28">
        <v>0</v>
      </c>
      <c r="C28">
        <v>0</v>
      </c>
      <c r="D28">
        <v>1</v>
      </c>
      <c r="E28">
        <v>1</v>
      </c>
      <c r="F28">
        <v>1301</v>
      </c>
      <c r="G28">
        <v>1301.0999999999999</v>
      </c>
      <c r="I28">
        <v>1</v>
      </c>
      <c r="J28" t="str">
        <f>IF(ISBLANK(VLOOKUP(G28,'Answers &amp; Theoretical'!G:L,6,FALSE)),"BLANK",VLOOKUP(G28,'Answers &amp; Theoretical'!G:L,6,FALSE))</f>
        <v>BLANK</v>
      </c>
      <c r="K28">
        <f t="shared" si="0"/>
        <v>1</v>
      </c>
      <c r="L28">
        <f t="shared" si="6"/>
        <v>0</v>
      </c>
      <c r="M28">
        <v>0</v>
      </c>
      <c r="N28">
        <v>0</v>
      </c>
      <c r="O28">
        <v>1</v>
      </c>
      <c r="P28">
        <v>1</v>
      </c>
      <c r="Q28" t="s">
        <v>15</v>
      </c>
      <c r="R28" s="1">
        <v>2203</v>
      </c>
      <c r="S28">
        <f>IF(VLOOKUP(R28,'Answers &amp; Theoretical'!Q:R,2,FALSE)="N/A",1,0)</f>
        <v>0</v>
      </c>
      <c r="T28">
        <f t="shared" si="1"/>
        <v>0</v>
      </c>
      <c r="U28">
        <f t="shared" si="2"/>
        <v>2</v>
      </c>
      <c r="V28">
        <f t="shared" si="8"/>
        <v>0</v>
      </c>
      <c r="W28">
        <f>VLOOKUP(R28,'Answers &amp; Theoretical'!Q:S,3,FALSE)</f>
        <v>0</v>
      </c>
      <c r="X28">
        <f t="shared" si="9"/>
        <v>0</v>
      </c>
      <c r="Y28" t="str">
        <f t="shared" si="4"/>
        <v>NOT MET</v>
      </c>
      <c r="Z28">
        <f>IF(ISBLANK(VLOOKUP(R28,'Answers &amp; Theoretical'!Q:T,4,FALSE)),0,1)</f>
        <v>0</v>
      </c>
      <c r="AC28" t="str">
        <f t="shared" si="12"/>
        <v>NOT MET</v>
      </c>
      <c r="AD28" t="str">
        <f t="shared" si="11"/>
        <v>NOT MET</v>
      </c>
      <c r="AF28" t="s">
        <v>17</v>
      </c>
      <c r="AG28">
        <f>COUNTIFS(Q:Q, AF28, CHOOSE(MATCH($AF$22, {"L0","L1","L2","L3"}, 0), M:M, N:N, O:O,P:P), 1, S:S, "&lt;&gt;1")</f>
        <v>10</v>
      </c>
      <c r="AH28">
        <f t="shared" si="15"/>
        <v>20</v>
      </c>
      <c r="AI28" t="str">
        <f>SUMIFS(X:X, Q:Q, AF28, CHOOSE(MATCH($AF$22, {"L0","L1","L2","L3"}, 0), M:M, N:N, O:O,P:P), 1)&amp;"/"&amp;AH28</f>
        <v>0/20</v>
      </c>
      <c r="AJ28" s="11">
        <f>IFERROR(SUMIFS(X:X, Q:Q, AF28, CHOOSE(MATCH($AF$22, {"L0","L1","L2","L3"}, 0), M:M, N:N, O:O,P:P), 1) / AH28, "All N/A?")</f>
        <v>0</v>
      </c>
      <c r="AK28" t="str">
        <f>COUNTIFS(S:S,1, Q:Q, AF28, CHOOSE(MATCH($AF$22, {"L0","L1","L2","L3"}, 0), M:M, N:N, O:O, P:P), 1)&amp;"/"&amp;COUNTIFS(Q:Q, AF28, CHOOSE(MATCH($AF$22, {"L0","L1","L2","L3"}, 0), M:M, N:N, O:O, P:P), 1)</f>
        <v>0/10</v>
      </c>
      <c r="AL28" t="str">
        <f>IF(COUNTIFS(S:S, "N/A", Q:Q, AF28, CHOOSE(MATCH($AF$22, {"L0","L1","L2","L3"}, 0), M:M, N:N, O:O, P:P), 1)=COUNTIFS(Q:Q, AF28, CHOOSE(MATCH($AF$22, {"L0","L1","L2","L3"}, 0), M:M, N:N, O:O, P:P), 1),"FAIL - ALL N/A",IF(AJ28&lt;100%,"FAIL","PASS"))</f>
        <v>FAIL</v>
      </c>
      <c r="AO28" s="1">
        <v>2300</v>
      </c>
      <c r="AP28" s="1">
        <v>2204</v>
      </c>
      <c r="AQ28" s="1">
        <v>2203</v>
      </c>
    </row>
    <row r="29" spans="1:47" x14ac:dyDescent="0.3">
      <c r="A29" s="16">
        <f>IFERROR(
    IF(AND(
        NOT(ISBLANK(INDEX('Answers &amp; Theoretical'!J:J, MATCH(G29, 'Answers &amp; Theoretical'!G:G, 0)))),
        NOT(ISBLANK(INDEX('Answers &amp; Theoretical'!K:K, MATCH(G29, 'Answers &amp; Theoretical'!G:G, 0))))
    ), 1, 0),
    "NO MATCH"
)</f>
        <v>0</v>
      </c>
      <c r="B29">
        <v>0</v>
      </c>
      <c r="C29">
        <v>1</v>
      </c>
      <c r="D29">
        <v>1</v>
      </c>
      <c r="E29">
        <v>1</v>
      </c>
      <c r="F29">
        <v>1400</v>
      </c>
      <c r="G29">
        <v>1400.1</v>
      </c>
      <c r="I29">
        <v>0</v>
      </c>
      <c r="J29" t="str">
        <f>IF(ISBLANK(VLOOKUP(G29,'Answers &amp; Theoretical'!G:L,6,FALSE)),"BLANK",VLOOKUP(G29,'Answers &amp; Theoretical'!G:L,6,FALSE))</f>
        <v>BLANK</v>
      </c>
      <c r="K29">
        <f t="shared" si="0"/>
        <v>0</v>
      </c>
      <c r="L29">
        <f t="shared" si="6"/>
        <v>0</v>
      </c>
      <c r="M29">
        <v>0</v>
      </c>
      <c r="N29">
        <v>1</v>
      </c>
      <c r="O29">
        <v>1</v>
      </c>
      <c r="P29">
        <v>1</v>
      </c>
      <c r="Q29" t="s">
        <v>15</v>
      </c>
      <c r="R29" s="1">
        <v>2204</v>
      </c>
      <c r="S29">
        <f>IF(VLOOKUP(R29,'Answers &amp; Theoretical'!Q:R,2,FALSE)="N/A",1,0)</f>
        <v>0</v>
      </c>
      <c r="T29">
        <f t="shared" si="1"/>
        <v>0</v>
      </c>
      <c r="U29">
        <f t="shared" si="2"/>
        <v>1</v>
      </c>
      <c r="V29">
        <f t="shared" si="8"/>
        <v>0</v>
      </c>
      <c r="W29">
        <f>VLOOKUP(R29,'Answers &amp; Theoretical'!Q:S,3,FALSE)</f>
        <v>0</v>
      </c>
      <c r="X29">
        <f t="shared" si="9"/>
        <v>0</v>
      </c>
      <c r="Y29" t="str">
        <f t="shared" si="4"/>
        <v>NOT MET</v>
      </c>
      <c r="Z29">
        <f>IF(ISBLANK(VLOOKUP(R29,'Answers &amp; Theoretical'!Q:T,4,FALSE)),0,1)</f>
        <v>0</v>
      </c>
      <c r="AB29" t="str">
        <f>$Y29</f>
        <v>NOT MET</v>
      </c>
      <c r="AC29" t="str">
        <f t="shared" si="12"/>
        <v>NOT MET</v>
      </c>
      <c r="AD29" t="str">
        <f t="shared" si="11"/>
        <v>NOT MET</v>
      </c>
      <c r="AO29" s="1">
        <v>2303</v>
      </c>
      <c r="AP29" s="1">
        <v>2205</v>
      </c>
      <c r="AQ29" s="1">
        <v>2204</v>
      </c>
    </row>
    <row r="30" spans="1:47" x14ac:dyDescent="0.3">
      <c r="A30" s="16">
        <f>IFERROR(
    IF(AND(
        NOT(ISBLANK(INDEX('Answers &amp; Theoretical'!J:J, MATCH(G30, 'Answers &amp; Theoretical'!G:G, 0)))),
        NOT(ISBLANK(INDEX('Answers &amp; Theoretical'!K:K, MATCH(G30, 'Answers &amp; Theoretical'!G:G, 0))))
    ), 1, 0),
    "NO MATCH"
)</f>
        <v>0</v>
      </c>
      <c r="B30">
        <v>0</v>
      </c>
      <c r="C30">
        <v>1</v>
      </c>
      <c r="D30">
        <v>1</v>
      </c>
      <c r="E30">
        <v>1</v>
      </c>
      <c r="F30">
        <v>1400</v>
      </c>
      <c r="G30">
        <v>1400.2</v>
      </c>
      <c r="I30">
        <v>0</v>
      </c>
      <c r="J30" t="str">
        <f>IF(ISBLANK(VLOOKUP(G30,'Answers &amp; Theoretical'!G:L,6,FALSE)),"BLANK",VLOOKUP(G30,'Answers &amp; Theoretical'!G:L,6,FALSE))</f>
        <v>BLANK</v>
      </c>
      <c r="K30">
        <f t="shared" si="0"/>
        <v>0</v>
      </c>
      <c r="L30">
        <f t="shared" si="6"/>
        <v>0</v>
      </c>
      <c r="M30">
        <v>0</v>
      </c>
      <c r="N30">
        <v>1</v>
      </c>
      <c r="O30">
        <v>1</v>
      </c>
      <c r="P30">
        <v>1</v>
      </c>
      <c r="Q30" t="s">
        <v>15</v>
      </c>
      <c r="R30" s="1">
        <v>2205</v>
      </c>
      <c r="S30">
        <f>IF(VLOOKUP(R30,'Answers &amp; Theoretical'!Q:R,2,FALSE)="N/A",1,0)</f>
        <v>0</v>
      </c>
      <c r="T30">
        <f t="shared" si="1"/>
        <v>0</v>
      </c>
      <c r="U30">
        <f t="shared" si="2"/>
        <v>1</v>
      </c>
      <c r="V30">
        <f t="shared" si="8"/>
        <v>0</v>
      </c>
      <c r="W30">
        <f>VLOOKUP(R30,'Answers &amp; Theoretical'!Q:S,3,FALSE)</f>
        <v>0</v>
      </c>
      <c r="X30">
        <f t="shared" si="9"/>
        <v>0</v>
      </c>
      <c r="Y30" t="str">
        <f t="shared" si="4"/>
        <v>NOT MET</v>
      </c>
      <c r="Z30">
        <f>IF(ISBLANK(VLOOKUP(R30,'Answers &amp; Theoretical'!Q:T,4,FALSE)),0,1)</f>
        <v>0</v>
      </c>
      <c r="AB30" t="str">
        <f>$Y30</f>
        <v>NOT MET</v>
      </c>
      <c r="AC30" t="str">
        <f t="shared" si="12"/>
        <v>NOT MET</v>
      </c>
      <c r="AD30" t="str">
        <f t="shared" si="11"/>
        <v>NOT MET</v>
      </c>
      <c r="AO30" s="1">
        <v>2304</v>
      </c>
      <c r="AP30" s="1">
        <v>2206</v>
      </c>
      <c r="AQ30" s="1">
        <v>2205</v>
      </c>
    </row>
    <row r="31" spans="1:47" x14ac:dyDescent="0.3">
      <c r="A31" s="16">
        <f>IFERROR(
    IF(AND(
        NOT(ISBLANK(INDEX('Answers &amp; Theoretical'!J:J, MATCH(G31, 'Answers &amp; Theoretical'!G:G, 0)))),
        NOT(ISBLANK(INDEX('Answers &amp; Theoretical'!K:K, MATCH(G31, 'Answers &amp; Theoretical'!G:G, 0))))
    ), 1, 0),
    "NO MATCH"
)</f>
        <v>0</v>
      </c>
      <c r="B31">
        <v>0</v>
      </c>
      <c r="C31">
        <v>1</v>
      </c>
      <c r="D31">
        <v>1</v>
      </c>
      <c r="E31">
        <v>1</v>
      </c>
      <c r="F31">
        <v>1400</v>
      </c>
      <c r="G31">
        <v>1400.3</v>
      </c>
      <c r="I31">
        <v>0</v>
      </c>
      <c r="J31" t="str">
        <f>IF(ISBLANK(VLOOKUP(G31,'Answers &amp; Theoretical'!G:L,6,FALSE)),"BLANK",VLOOKUP(G31,'Answers &amp; Theoretical'!G:L,6,FALSE))</f>
        <v>BLANK</v>
      </c>
      <c r="K31">
        <f t="shared" si="0"/>
        <v>0</v>
      </c>
      <c r="L31">
        <f t="shared" si="6"/>
        <v>0</v>
      </c>
      <c r="M31">
        <v>0</v>
      </c>
      <c r="N31">
        <v>1</v>
      </c>
      <c r="O31">
        <v>1</v>
      </c>
      <c r="P31">
        <v>1</v>
      </c>
      <c r="Q31" t="s">
        <v>15</v>
      </c>
      <c r="R31" s="1">
        <v>2206</v>
      </c>
      <c r="S31">
        <f>IF(VLOOKUP(R31,'Answers &amp; Theoretical'!Q:R,2,FALSE)="N/A",1,0)</f>
        <v>0</v>
      </c>
      <c r="T31">
        <f t="shared" si="1"/>
        <v>0</v>
      </c>
      <c r="U31">
        <f t="shared" si="2"/>
        <v>1</v>
      </c>
      <c r="V31">
        <f t="shared" si="8"/>
        <v>0</v>
      </c>
      <c r="W31">
        <f>VLOOKUP(R31,'Answers &amp; Theoretical'!Q:S,3,FALSE)</f>
        <v>0</v>
      </c>
      <c r="X31">
        <f t="shared" si="9"/>
        <v>0</v>
      </c>
      <c r="Y31" t="str">
        <f t="shared" si="4"/>
        <v>NOT MET</v>
      </c>
      <c r="Z31">
        <f>IF(ISBLANK(VLOOKUP(R31,'Answers &amp; Theoretical'!Q:T,4,FALSE)),0,1)</f>
        <v>0</v>
      </c>
      <c r="AB31" t="str">
        <f>$Y31</f>
        <v>NOT MET</v>
      </c>
      <c r="AC31" t="str">
        <f t="shared" si="12"/>
        <v>NOT MET</v>
      </c>
      <c r="AD31" t="str">
        <f t="shared" si="11"/>
        <v>NOT MET</v>
      </c>
      <c r="AO31" s="1">
        <v>2305</v>
      </c>
      <c r="AP31" s="1">
        <v>2207</v>
      </c>
      <c r="AQ31" s="1">
        <v>2206</v>
      </c>
    </row>
    <row r="32" spans="1:47" x14ac:dyDescent="0.3">
      <c r="A32" s="16">
        <f>IFERROR(
    IF(AND(
        NOT(ISBLANK(INDEX('Answers &amp; Theoretical'!J:J, MATCH(G32, 'Answers &amp; Theoretical'!G:G, 0)))),
        NOT(ISBLANK(INDEX('Answers &amp; Theoretical'!K:K, MATCH(G32, 'Answers &amp; Theoretical'!G:G, 0))))
    ), 1, 0),
    "NO MATCH"
)</f>
        <v>0</v>
      </c>
      <c r="B32">
        <v>0</v>
      </c>
      <c r="C32">
        <v>1</v>
      </c>
      <c r="D32">
        <v>1</v>
      </c>
      <c r="E32">
        <v>1</v>
      </c>
      <c r="F32">
        <v>1400</v>
      </c>
      <c r="G32">
        <v>1400.4</v>
      </c>
      <c r="I32">
        <v>0</v>
      </c>
      <c r="J32" t="str">
        <f>IF(ISBLANK(VLOOKUP(G32,'Answers &amp; Theoretical'!G:L,6,FALSE)),"BLANK",VLOOKUP(G32,'Answers &amp; Theoretical'!G:L,6,FALSE))</f>
        <v>BLANK</v>
      </c>
      <c r="K32">
        <f t="shared" si="0"/>
        <v>0</v>
      </c>
      <c r="L32">
        <f t="shared" si="6"/>
        <v>0</v>
      </c>
      <c r="M32">
        <v>0</v>
      </c>
      <c r="N32">
        <v>1</v>
      </c>
      <c r="O32">
        <v>1</v>
      </c>
      <c r="P32">
        <v>1</v>
      </c>
      <c r="Q32" t="s">
        <v>15</v>
      </c>
      <c r="R32" s="1">
        <v>2207</v>
      </c>
      <c r="S32">
        <f>IF(VLOOKUP(R32,'Answers &amp; Theoretical'!Q:R,2,FALSE)="N/A",1,0)</f>
        <v>0</v>
      </c>
      <c r="T32">
        <f t="shared" si="1"/>
        <v>0</v>
      </c>
      <c r="U32">
        <f t="shared" si="2"/>
        <v>2</v>
      </c>
      <c r="V32">
        <f t="shared" si="8"/>
        <v>0</v>
      </c>
      <c r="W32">
        <f>VLOOKUP(R32,'Answers &amp; Theoretical'!Q:S,3,FALSE)</f>
        <v>0</v>
      </c>
      <c r="X32">
        <f t="shared" si="9"/>
        <v>0</v>
      </c>
      <c r="Y32" t="str">
        <f t="shared" si="4"/>
        <v>NOT MET</v>
      </c>
      <c r="Z32">
        <f>IF(ISBLANK(VLOOKUP(R32,'Answers &amp; Theoretical'!Q:T,4,FALSE)),0,1)</f>
        <v>0</v>
      </c>
      <c r="AB32" t="str">
        <f>$Y32</f>
        <v>NOT MET</v>
      </c>
      <c r="AC32" t="str">
        <f t="shared" si="12"/>
        <v>NOT MET</v>
      </c>
      <c r="AD32" t="str">
        <f t="shared" si="11"/>
        <v>NOT MET</v>
      </c>
      <c r="AO32" s="1">
        <v>2306</v>
      </c>
      <c r="AP32" s="1">
        <v>2208</v>
      </c>
      <c r="AQ32" s="1">
        <v>2207</v>
      </c>
    </row>
    <row r="33" spans="1:43" x14ac:dyDescent="0.3">
      <c r="A33" s="16">
        <f>IFERROR(
    IF(AND(
        NOT(ISBLANK(INDEX('Answers &amp; Theoretical'!J:J, MATCH(G33, 'Answers &amp; Theoretical'!G:G, 0)))),
        NOT(ISBLANK(INDEX('Answers &amp; Theoretical'!K:K, MATCH(G33, 'Answers &amp; Theoretical'!G:G, 0))))
    ), 1, 0),
    "NO MATCH"
)</f>
        <v>0</v>
      </c>
      <c r="B33">
        <v>0</v>
      </c>
      <c r="C33">
        <v>1</v>
      </c>
      <c r="D33">
        <v>1</v>
      </c>
      <c r="E33">
        <v>1</v>
      </c>
      <c r="F33">
        <v>1400</v>
      </c>
      <c r="G33">
        <v>1400.5</v>
      </c>
      <c r="I33">
        <v>0</v>
      </c>
      <c r="J33" t="str">
        <f>IF(ISBLANK(VLOOKUP(G33,'Answers &amp; Theoretical'!G:L,6,FALSE)),"BLANK",VLOOKUP(G33,'Answers &amp; Theoretical'!G:L,6,FALSE))</f>
        <v>BLANK</v>
      </c>
      <c r="K33">
        <f t="shared" si="0"/>
        <v>0</v>
      </c>
      <c r="L33">
        <f t="shared" si="6"/>
        <v>0</v>
      </c>
      <c r="M33">
        <v>0</v>
      </c>
      <c r="N33">
        <v>0</v>
      </c>
      <c r="O33">
        <v>1</v>
      </c>
      <c r="P33">
        <v>1</v>
      </c>
      <c r="Q33" t="s">
        <v>15</v>
      </c>
      <c r="R33" s="1">
        <v>2208</v>
      </c>
      <c r="S33">
        <f>IF(VLOOKUP(R33,'Answers &amp; Theoretical'!Q:R,2,FALSE)="N/A",1,0)</f>
        <v>0</v>
      </c>
      <c r="T33">
        <f t="shared" si="1"/>
        <v>0</v>
      </c>
      <c r="U33">
        <f t="shared" si="2"/>
        <v>4</v>
      </c>
      <c r="V33">
        <f t="shared" si="8"/>
        <v>0</v>
      </c>
      <c r="W33">
        <f>VLOOKUP(R33,'Answers &amp; Theoretical'!Q:S,3,FALSE)</f>
        <v>0</v>
      </c>
      <c r="X33">
        <f t="shared" si="9"/>
        <v>0</v>
      </c>
      <c r="Y33" t="str">
        <f t="shared" si="4"/>
        <v>NOT MET</v>
      </c>
      <c r="Z33">
        <f>IF(ISBLANK(VLOOKUP(R33,'Answers &amp; Theoretical'!Q:T,4,FALSE)),0,1)</f>
        <v>0</v>
      </c>
      <c r="AC33" t="str">
        <f t="shared" si="12"/>
        <v>NOT MET</v>
      </c>
      <c r="AD33" t="str">
        <f t="shared" si="11"/>
        <v>NOT MET</v>
      </c>
      <c r="AO33" s="1">
        <v>2307</v>
      </c>
      <c r="AP33" s="1">
        <v>2210</v>
      </c>
      <c r="AQ33" s="1">
        <v>2208</v>
      </c>
    </row>
    <row r="34" spans="1:43" x14ac:dyDescent="0.3">
      <c r="A34" s="16">
        <f>IFERROR(
    IF(AND(
        NOT(ISBLANK(INDEX('Answers &amp; Theoretical'!J:J, MATCH(G34, 'Answers &amp; Theoretical'!G:G, 0)))),
        NOT(ISBLANK(INDEX('Answers &amp; Theoretical'!K:K, MATCH(G34, 'Answers &amp; Theoretical'!G:G, 0))))
    ), 1, 0),
    "NO MATCH"
)</f>
        <v>0</v>
      </c>
      <c r="B34">
        <v>0</v>
      </c>
      <c r="C34">
        <v>1</v>
      </c>
      <c r="D34">
        <v>1</v>
      </c>
      <c r="E34">
        <v>1</v>
      </c>
      <c r="F34">
        <v>1401</v>
      </c>
      <c r="G34">
        <v>1401.1</v>
      </c>
      <c r="I34">
        <v>0</v>
      </c>
      <c r="J34" t="str">
        <f>IF(ISBLANK(VLOOKUP(G34,'Answers &amp; Theoretical'!G:L,6,FALSE)),"BLANK",VLOOKUP(G34,'Answers &amp; Theoretical'!G:L,6,FALSE))</f>
        <v>BLANK</v>
      </c>
      <c r="K34">
        <f t="shared" si="0"/>
        <v>0</v>
      </c>
      <c r="L34">
        <f t="shared" si="6"/>
        <v>0</v>
      </c>
      <c r="M34">
        <v>0</v>
      </c>
      <c r="N34">
        <v>0</v>
      </c>
      <c r="O34">
        <v>0</v>
      </c>
      <c r="P34">
        <v>1</v>
      </c>
      <c r="Q34" t="s">
        <v>15</v>
      </c>
      <c r="R34" s="1">
        <v>2209</v>
      </c>
      <c r="S34">
        <f>IF(VLOOKUP(R34,'Answers &amp; Theoretical'!Q:R,2,FALSE)="N/A",1,0)</f>
        <v>0</v>
      </c>
      <c r="T34">
        <f t="shared" ref="T34:T65" si="16">SUMIFS(J:J,F:F,R34)</f>
        <v>0</v>
      </c>
      <c r="U34">
        <f t="shared" ref="U34:U65" si="17">COUNTIF(F:F,R34)</f>
        <v>1</v>
      </c>
      <c r="V34">
        <f t="shared" ref="V34:V65" si="18">IF(VLOOKUP(R34,F:K,6,0)=1,0,IF(T34=0,0,IF(T34=U34,2,1)))</f>
        <v>0</v>
      </c>
      <c r="W34">
        <f>VLOOKUP(R34,'Answers &amp; Theoretical'!Q:S,3,FALSE)</f>
        <v>0</v>
      </c>
      <c r="X34">
        <f t="shared" si="9"/>
        <v>0</v>
      </c>
      <c r="Y34" t="str">
        <f t="shared" ref="Y34:Y65" si="19">IF(X34=2,"MET",IF(X34=1,"(" &amp; T34 &amp; "/" &amp; U34 &amp; ") PARTIALLY MET " &amp; TEXT(T34/U34, "0.00%"),"NOT MET"))</f>
        <v>NOT MET</v>
      </c>
      <c r="Z34">
        <f>IF(ISBLANK(VLOOKUP(R34,'Answers &amp; Theoretical'!Q:T,4,FALSE)),0,1)</f>
        <v>0</v>
      </c>
      <c r="AD34" t="str">
        <f t="shared" si="11"/>
        <v>NOT MET</v>
      </c>
      <c r="AO34" s="1">
        <v>2310</v>
      </c>
      <c r="AP34" s="1">
        <v>2211</v>
      </c>
      <c r="AQ34" s="1">
        <v>2209</v>
      </c>
    </row>
    <row r="35" spans="1:43" x14ac:dyDescent="0.3">
      <c r="A35" s="16">
        <f>IFERROR(
    IF(AND(
        NOT(ISBLANK(INDEX('Answers &amp; Theoretical'!J:J, MATCH(G35, 'Answers &amp; Theoretical'!G:G, 0)))),
        NOT(ISBLANK(INDEX('Answers &amp; Theoretical'!K:K, MATCH(G35, 'Answers &amp; Theoretical'!G:G, 0))))
    ), 1, 0),
    "NO MATCH"
)</f>
        <v>0</v>
      </c>
      <c r="B35">
        <v>0</v>
      </c>
      <c r="C35">
        <v>1</v>
      </c>
      <c r="D35">
        <v>1</v>
      </c>
      <c r="E35">
        <v>1</v>
      </c>
      <c r="F35">
        <v>1401</v>
      </c>
      <c r="G35">
        <v>1401.2</v>
      </c>
      <c r="I35">
        <v>0</v>
      </c>
      <c r="J35" t="str">
        <f>IF(ISBLANK(VLOOKUP(G35,'Answers &amp; Theoretical'!G:L,6,FALSE)),"BLANK",VLOOKUP(G35,'Answers &amp; Theoretical'!G:L,6,FALSE))</f>
        <v>BLANK</v>
      </c>
      <c r="K35">
        <f t="shared" si="0"/>
        <v>0</v>
      </c>
      <c r="L35">
        <f t="shared" si="6"/>
        <v>0</v>
      </c>
      <c r="M35">
        <v>0</v>
      </c>
      <c r="N35">
        <v>1</v>
      </c>
      <c r="O35">
        <v>1</v>
      </c>
      <c r="P35">
        <v>1</v>
      </c>
      <c r="Q35" t="s">
        <v>15</v>
      </c>
      <c r="R35" s="1">
        <v>2210</v>
      </c>
      <c r="S35">
        <f>IF(VLOOKUP(R35,'Answers &amp; Theoretical'!Q:R,2,FALSE)="N/A",1,0)</f>
        <v>0</v>
      </c>
      <c r="T35">
        <f t="shared" si="16"/>
        <v>0</v>
      </c>
      <c r="U35">
        <f t="shared" si="17"/>
        <v>2</v>
      </c>
      <c r="V35">
        <f t="shared" si="18"/>
        <v>0</v>
      </c>
      <c r="W35">
        <f>VLOOKUP(R35,'Answers &amp; Theoretical'!Q:S,3,FALSE)</f>
        <v>0</v>
      </c>
      <c r="X35">
        <f t="shared" si="9"/>
        <v>0</v>
      </c>
      <c r="Y35" t="str">
        <f t="shared" si="19"/>
        <v>NOT MET</v>
      </c>
      <c r="Z35">
        <f>IF(ISBLANK(VLOOKUP(R35,'Answers &amp; Theoretical'!Q:T,4,FALSE)),0,1)</f>
        <v>0</v>
      </c>
      <c r="AB35" t="str">
        <f>$Y35</f>
        <v>NOT MET</v>
      </c>
      <c r="AC35" t="str">
        <f>$Y35</f>
        <v>NOT MET</v>
      </c>
      <c r="AD35" t="str">
        <f t="shared" si="11"/>
        <v>NOT MET</v>
      </c>
      <c r="AO35" s="1">
        <v>2311</v>
      </c>
      <c r="AP35" s="1">
        <v>2212</v>
      </c>
      <c r="AQ35" s="1">
        <v>2210</v>
      </c>
    </row>
    <row r="36" spans="1:43" x14ac:dyDescent="0.3">
      <c r="A36" s="16">
        <f>IFERROR(
    IF(AND(
        NOT(ISBLANK(INDEX('Answers &amp; Theoretical'!J:J, MATCH(G36, 'Answers &amp; Theoretical'!G:G, 0)))),
        NOT(ISBLANK(INDEX('Answers &amp; Theoretical'!K:K, MATCH(G36, 'Answers &amp; Theoretical'!G:G, 0))))
    ), 1, 0),
    "NO MATCH"
)</f>
        <v>0</v>
      </c>
      <c r="B36">
        <v>0</v>
      </c>
      <c r="C36">
        <v>1</v>
      </c>
      <c r="D36">
        <v>1</v>
      </c>
      <c r="E36">
        <v>1</v>
      </c>
      <c r="F36">
        <v>1401</v>
      </c>
      <c r="G36">
        <v>1401.3</v>
      </c>
      <c r="I36">
        <v>0</v>
      </c>
      <c r="J36" t="str">
        <f>IF(ISBLANK(VLOOKUP(G36,'Answers &amp; Theoretical'!G:L,6,FALSE)),"BLANK",VLOOKUP(G36,'Answers &amp; Theoretical'!G:L,6,FALSE))</f>
        <v>BLANK</v>
      </c>
      <c r="K36">
        <f t="shared" si="0"/>
        <v>0</v>
      </c>
      <c r="L36">
        <f t="shared" si="6"/>
        <v>0</v>
      </c>
      <c r="M36">
        <v>0</v>
      </c>
      <c r="N36">
        <v>1</v>
      </c>
      <c r="O36">
        <v>1</v>
      </c>
      <c r="P36">
        <v>1</v>
      </c>
      <c r="Q36" t="s">
        <v>15</v>
      </c>
      <c r="R36" s="1">
        <v>2211</v>
      </c>
      <c r="S36">
        <f>IF(VLOOKUP(R36,'Answers &amp; Theoretical'!Q:R,2,FALSE)="N/A",1,0)</f>
        <v>0</v>
      </c>
      <c r="T36">
        <f t="shared" si="16"/>
        <v>0</v>
      </c>
      <c r="U36">
        <f t="shared" si="17"/>
        <v>2</v>
      </c>
      <c r="V36">
        <f t="shared" si="18"/>
        <v>0</v>
      </c>
      <c r="W36">
        <f>VLOOKUP(R36,'Answers &amp; Theoretical'!Q:S,3,FALSE)</f>
        <v>0</v>
      </c>
      <c r="X36">
        <f t="shared" si="9"/>
        <v>0</v>
      </c>
      <c r="Y36" t="str">
        <f t="shared" si="19"/>
        <v>NOT MET</v>
      </c>
      <c r="Z36">
        <f>IF(ISBLANK(VLOOKUP(R36,'Answers &amp; Theoretical'!Q:T,4,FALSE)),0,1)</f>
        <v>0</v>
      </c>
      <c r="AB36" t="str">
        <f>$Y36</f>
        <v>NOT MET</v>
      </c>
      <c r="AC36" t="str">
        <f>$Y36</f>
        <v>NOT MET</v>
      </c>
      <c r="AD36" t="str">
        <f t="shared" si="11"/>
        <v>NOT MET</v>
      </c>
      <c r="AO36" s="1">
        <v>2312</v>
      </c>
      <c r="AP36" s="1">
        <v>2213</v>
      </c>
      <c r="AQ36" s="1">
        <v>2211</v>
      </c>
    </row>
    <row r="37" spans="1:43" x14ac:dyDescent="0.3">
      <c r="A37" s="16">
        <f>IFERROR(
    IF(AND(
        NOT(ISBLANK(INDEX('Answers &amp; Theoretical'!J:J, MATCH(G37, 'Answers &amp; Theoretical'!G:G, 0)))),
        NOT(ISBLANK(INDEX('Answers &amp; Theoretical'!K:K, MATCH(G37, 'Answers &amp; Theoretical'!G:G, 0))))
    ), 1, 0),
    "NO MATCH"
)</f>
        <v>0</v>
      </c>
      <c r="B37">
        <v>0</v>
      </c>
      <c r="C37">
        <v>1</v>
      </c>
      <c r="D37">
        <v>1</v>
      </c>
      <c r="E37">
        <v>1</v>
      </c>
      <c r="F37">
        <v>1500</v>
      </c>
      <c r="G37">
        <v>1500.1</v>
      </c>
      <c r="I37">
        <v>0</v>
      </c>
      <c r="J37" t="str">
        <f>IF(ISBLANK(VLOOKUP(G37,'Answers &amp; Theoretical'!G:L,6,FALSE)),"BLANK",VLOOKUP(G37,'Answers &amp; Theoretical'!G:L,6,FALSE))</f>
        <v>BLANK</v>
      </c>
      <c r="K37">
        <f t="shared" si="0"/>
        <v>0</v>
      </c>
      <c r="L37">
        <f t="shared" si="6"/>
        <v>0</v>
      </c>
      <c r="M37">
        <v>0</v>
      </c>
      <c r="N37">
        <v>0</v>
      </c>
      <c r="O37">
        <v>1</v>
      </c>
      <c r="P37">
        <v>1</v>
      </c>
      <c r="Q37" t="s">
        <v>15</v>
      </c>
      <c r="R37" s="1">
        <v>2212</v>
      </c>
      <c r="S37">
        <f>IF(VLOOKUP(R37,'Answers &amp; Theoretical'!Q:R,2,FALSE)="N/A",1,0)</f>
        <v>0</v>
      </c>
      <c r="T37">
        <f t="shared" si="16"/>
        <v>0</v>
      </c>
      <c r="U37">
        <f t="shared" si="17"/>
        <v>1</v>
      </c>
      <c r="V37">
        <f t="shared" si="18"/>
        <v>0</v>
      </c>
      <c r="W37">
        <f>VLOOKUP(R37,'Answers &amp; Theoretical'!Q:S,3,FALSE)</f>
        <v>0</v>
      </c>
      <c r="X37">
        <f t="shared" si="9"/>
        <v>0</v>
      </c>
      <c r="Y37" t="str">
        <f t="shared" si="19"/>
        <v>NOT MET</v>
      </c>
      <c r="Z37">
        <f>IF(ISBLANK(VLOOKUP(R37,'Answers &amp; Theoretical'!Q:T,4,FALSE)),0,1)</f>
        <v>0</v>
      </c>
      <c r="AC37" t="str">
        <f t="shared" ref="AC37:AC43" si="20">$Y37</f>
        <v>NOT MET</v>
      </c>
      <c r="AD37" t="str">
        <f t="shared" si="11"/>
        <v>NOT MET</v>
      </c>
      <c r="AO37" s="1">
        <v>2314</v>
      </c>
      <c r="AP37" s="1">
        <v>2214</v>
      </c>
      <c r="AQ37" s="1">
        <v>2212</v>
      </c>
    </row>
    <row r="38" spans="1:43" x14ac:dyDescent="0.3">
      <c r="A38" s="16">
        <f>IFERROR(
    IF(AND(
        NOT(ISBLANK(INDEX('Answers &amp; Theoretical'!J:J, MATCH(G38, 'Answers &amp; Theoretical'!G:G, 0)))),
        NOT(ISBLANK(INDEX('Answers &amp; Theoretical'!K:K, MATCH(G38, 'Answers &amp; Theoretical'!G:G, 0))))
    ), 1, 0),
    "NO MATCH"
)</f>
        <v>0</v>
      </c>
      <c r="B38">
        <v>0</v>
      </c>
      <c r="C38">
        <v>1</v>
      </c>
      <c r="D38">
        <v>1</v>
      </c>
      <c r="E38">
        <v>1</v>
      </c>
      <c r="F38">
        <v>1500</v>
      </c>
      <c r="G38">
        <v>1500.2</v>
      </c>
      <c r="I38">
        <v>0</v>
      </c>
      <c r="J38" t="str">
        <f>IF(ISBLANK(VLOOKUP(G38,'Answers &amp; Theoretical'!G:L,6,FALSE)),"BLANK",VLOOKUP(G38,'Answers &amp; Theoretical'!G:L,6,FALSE))</f>
        <v>BLANK</v>
      </c>
      <c r="K38">
        <f t="shared" si="0"/>
        <v>0</v>
      </c>
      <c r="L38">
        <f t="shared" si="6"/>
        <v>0</v>
      </c>
      <c r="M38">
        <v>0</v>
      </c>
      <c r="N38">
        <v>1</v>
      </c>
      <c r="O38">
        <v>1</v>
      </c>
      <c r="P38">
        <v>1</v>
      </c>
      <c r="Q38" t="s">
        <v>15</v>
      </c>
      <c r="R38" s="1">
        <v>2213</v>
      </c>
      <c r="S38">
        <f>IF(VLOOKUP(R38,'Answers &amp; Theoretical'!Q:R,2,FALSE)="N/A",1,0)</f>
        <v>0</v>
      </c>
      <c r="T38">
        <f t="shared" si="16"/>
        <v>0</v>
      </c>
      <c r="U38">
        <f t="shared" si="17"/>
        <v>2</v>
      </c>
      <c r="V38">
        <f t="shared" si="18"/>
        <v>0</v>
      </c>
      <c r="W38">
        <f>VLOOKUP(R38,'Answers &amp; Theoretical'!Q:S,3,FALSE)</f>
        <v>0</v>
      </c>
      <c r="X38">
        <f t="shared" si="9"/>
        <v>0</v>
      </c>
      <c r="Y38" t="str">
        <f t="shared" si="19"/>
        <v>NOT MET</v>
      </c>
      <c r="Z38">
        <f>IF(ISBLANK(VLOOKUP(R38,'Answers &amp; Theoretical'!Q:T,4,FALSE)),0,1)</f>
        <v>0</v>
      </c>
      <c r="AB38" t="str">
        <f>$Y38</f>
        <v>NOT MET</v>
      </c>
      <c r="AC38" t="str">
        <f t="shared" si="20"/>
        <v>NOT MET</v>
      </c>
      <c r="AD38" t="str">
        <f t="shared" si="11"/>
        <v>NOT MET</v>
      </c>
      <c r="AO38" s="1">
        <v>2315</v>
      </c>
      <c r="AP38" s="1">
        <v>2215</v>
      </c>
      <c r="AQ38" s="1">
        <v>2213</v>
      </c>
    </row>
    <row r="39" spans="1:43" x14ac:dyDescent="0.3">
      <c r="A39" s="16">
        <f>IFERROR(
    IF(AND(
        NOT(ISBLANK(INDEX('Answers &amp; Theoretical'!J:J, MATCH(G39, 'Answers &amp; Theoretical'!G:G, 0)))),
        NOT(ISBLANK(INDEX('Answers &amp; Theoretical'!K:K, MATCH(G39, 'Answers &amp; Theoretical'!G:G, 0))))
    ), 1, 0),
    "NO MATCH"
)</f>
        <v>0</v>
      </c>
      <c r="B39">
        <v>0</v>
      </c>
      <c r="C39">
        <v>1</v>
      </c>
      <c r="D39">
        <v>1</v>
      </c>
      <c r="E39">
        <v>1</v>
      </c>
      <c r="F39">
        <v>1500</v>
      </c>
      <c r="G39">
        <v>1500.3</v>
      </c>
      <c r="I39">
        <v>0</v>
      </c>
      <c r="J39" t="str">
        <f>IF(ISBLANK(VLOOKUP(G39,'Answers &amp; Theoretical'!G:L,6,FALSE)),"BLANK",VLOOKUP(G39,'Answers &amp; Theoretical'!G:L,6,FALSE))</f>
        <v>BLANK</v>
      </c>
      <c r="K39">
        <f>IF(SUMIFS(J:J, F:F, F39, I:I, 1) &lt; SUMIFS(I:I, F:F, F39, I:I, 1), 1, 0)</f>
        <v>0</v>
      </c>
      <c r="L39">
        <f t="shared" si="6"/>
        <v>0</v>
      </c>
      <c r="M39">
        <v>0</v>
      </c>
      <c r="N39">
        <v>1</v>
      </c>
      <c r="O39">
        <v>1</v>
      </c>
      <c r="P39">
        <v>1</v>
      </c>
      <c r="Q39" t="s">
        <v>15</v>
      </c>
      <c r="R39" s="1">
        <v>2214</v>
      </c>
      <c r="S39">
        <f>IF(VLOOKUP(R39,'Answers &amp; Theoretical'!Q:R,2,FALSE)="N/A",1,0)</f>
        <v>0</v>
      </c>
      <c r="T39">
        <f>SUMIFS(J:J,F:F,R39)</f>
        <v>0</v>
      </c>
      <c r="U39">
        <f t="shared" si="17"/>
        <v>7</v>
      </c>
      <c r="V39">
        <f t="shared" si="18"/>
        <v>0</v>
      </c>
      <c r="W39">
        <f>VLOOKUP(R39,'Answers &amp; Theoretical'!Q:S,3,FALSE)</f>
        <v>0</v>
      </c>
      <c r="X39">
        <f t="shared" si="9"/>
        <v>0</v>
      </c>
      <c r="Y39" t="str">
        <f t="shared" si="19"/>
        <v>NOT MET</v>
      </c>
      <c r="Z39">
        <f>IF(ISBLANK(VLOOKUP(R39,'Answers &amp; Theoretical'!Q:T,4,FALSE)),0,1)</f>
        <v>0</v>
      </c>
      <c r="AB39" t="str">
        <f>$Y39</f>
        <v>NOT MET</v>
      </c>
      <c r="AC39" t="str">
        <f t="shared" si="20"/>
        <v>NOT MET</v>
      </c>
      <c r="AD39" t="str">
        <f t="shared" si="11"/>
        <v>NOT MET</v>
      </c>
      <c r="AO39" s="1">
        <v>2316</v>
      </c>
      <c r="AP39" s="1">
        <v>2216</v>
      </c>
      <c r="AQ39" s="1">
        <v>2214</v>
      </c>
    </row>
    <row r="40" spans="1:43" x14ac:dyDescent="0.3">
      <c r="A40" s="16">
        <f>IFERROR(
    IF(AND(
        NOT(ISBLANK(INDEX('Answers &amp; Theoretical'!J:J, MATCH(G40, 'Answers &amp; Theoretical'!G:G, 0)))),
        NOT(ISBLANK(INDEX('Answers &amp; Theoretical'!K:K, MATCH(G40, 'Answers &amp; Theoretical'!G:G, 0))))
    ), 1, 0),
    "NO MATCH"
)</f>
        <v>0</v>
      </c>
      <c r="B40">
        <v>0</v>
      </c>
      <c r="C40">
        <v>1</v>
      </c>
      <c r="D40">
        <v>1</v>
      </c>
      <c r="E40">
        <v>1</v>
      </c>
      <c r="F40">
        <v>1501</v>
      </c>
      <c r="G40">
        <v>1501.1</v>
      </c>
      <c r="H40" t="s">
        <v>74</v>
      </c>
      <c r="I40">
        <v>0</v>
      </c>
      <c r="J40" t="str">
        <f>IF(ISBLANK(VLOOKUP(G40,'Answers &amp; Theoretical'!G:L,6,FALSE)),"BLANK",VLOOKUP(G40,'Answers &amp; Theoretical'!G:L,6,FALSE))</f>
        <v>BLANK</v>
      </c>
      <c r="K40">
        <f t="shared" si="0"/>
        <v>0</v>
      </c>
      <c r="L40">
        <f t="shared" si="6"/>
        <v>0</v>
      </c>
      <c r="M40">
        <v>0</v>
      </c>
      <c r="N40">
        <v>1</v>
      </c>
      <c r="O40">
        <v>1</v>
      </c>
      <c r="P40">
        <v>1</v>
      </c>
      <c r="Q40" t="s">
        <v>15</v>
      </c>
      <c r="R40" s="1">
        <v>2215</v>
      </c>
      <c r="S40">
        <f>IF(VLOOKUP(R40,'Answers &amp; Theoretical'!Q:R,2,FALSE)="N/A",1,0)</f>
        <v>0</v>
      </c>
      <c r="T40">
        <f t="shared" si="16"/>
        <v>0</v>
      </c>
      <c r="U40">
        <f>COUNTIF(F:F,R40)</f>
        <v>1</v>
      </c>
      <c r="V40">
        <f t="shared" si="18"/>
        <v>0</v>
      </c>
      <c r="W40">
        <f>VLOOKUP(R40,'Answers &amp; Theoretical'!Q:S,3,FALSE)</f>
        <v>0</v>
      </c>
      <c r="X40">
        <f t="shared" si="9"/>
        <v>0</v>
      </c>
      <c r="Y40" t="str">
        <f t="shared" si="19"/>
        <v>NOT MET</v>
      </c>
      <c r="Z40">
        <f>IF(ISBLANK(VLOOKUP(R40,'Answers &amp; Theoretical'!Q:T,4,FALSE)),0,1)</f>
        <v>0</v>
      </c>
      <c r="AB40" t="str">
        <f>$Y40</f>
        <v>NOT MET</v>
      </c>
      <c r="AC40" t="str">
        <f t="shared" si="20"/>
        <v>NOT MET</v>
      </c>
      <c r="AD40" t="str">
        <f t="shared" si="11"/>
        <v>NOT MET</v>
      </c>
      <c r="AO40" s="1">
        <v>2317</v>
      </c>
      <c r="AP40" s="1">
        <v>2217</v>
      </c>
      <c r="AQ40" s="1">
        <v>2215</v>
      </c>
    </row>
    <row r="41" spans="1:43" x14ac:dyDescent="0.3">
      <c r="A41" s="16">
        <f>IFERROR(
    IF(AND(
        NOT(ISBLANK(INDEX('Answers &amp; Theoretical'!J:J, MATCH(G41, 'Answers &amp; Theoretical'!G:G, 0)))),
        NOT(ISBLANK(INDEX('Answers &amp; Theoretical'!K:K, MATCH(G41, 'Answers &amp; Theoretical'!G:G, 0))))
    ), 1, 0),
    "NO MATCH"
)</f>
        <v>0</v>
      </c>
      <c r="B41">
        <v>0</v>
      </c>
      <c r="C41">
        <v>1</v>
      </c>
      <c r="D41">
        <v>1</v>
      </c>
      <c r="E41">
        <v>1</v>
      </c>
      <c r="F41">
        <v>1501</v>
      </c>
      <c r="G41">
        <v>1501.2</v>
      </c>
      <c r="I41">
        <v>0</v>
      </c>
      <c r="J41" t="str">
        <f>IF(ISBLANK(VLOOKUP(G41,'Answers &amp; Theoretical'!G:L,6,FALSE)),"BLANK",VLOOKUP(G41,'Answers &amp; Theoretical'!G:L,6,FALSE))</f>
        <v>BLANK</v>
      </c>
      <c r="K41">
        <f t="shared" si="0"/>
        <v>0</v>
      </c>
      <c r="L41">
        <f t="shared" si="6"/>
        <v>0</v>
      </c>
      <c r="M41">
        <v>0</v>
      </c>
      <c r="N41">
        <v>0</v>
      </c>
      <c r="O41">
        <v>1</v>
      </c>
      <c r="P41">
        <v>1</v>
      </c>
      <c r="Q41" t="s">
        <v>15</v>
      </c>
      <c r="R41" s="1">
        <v>2216</v>
      </c>
      <c r="S41">
        <f>IF(VLOOKUP(R41,'Answers &amp; Theoretical'!Q:R,2,FALSE)="N/A",1,0)</f>
        <v>0</v>
      </c>
      <c r="T41">
        <f t="shared" si="16"/>
        <v>0</v>
      </c>
      <c r="U41">
        <f t="shared" si="17"/>
        <v>2</v>
      </c>
      <c r="V41">
        <f>IF(VLOOKUP(R41,F:K,6,0)=1,0,IF(T41=0,0,IF(T41=U41,2,1)))</f>
        <v>0</v>
      </c>
      <c r="W41">
        <f>VLOOKUP(R41,'Answers &amp; Theoretical'!Q:S,3,FALSE)</f>
        <v>0</v>
      </c>
      <c r="X41">
        <f t="shared" si="9"/>
        <v>0</v>
      </c>
      <c r="Y41" t="str">
        <f t="shared" si="19"/>
        <v>NOT MET</v>
      </c>
      <c r="Z41">
        <f>IF(ISBLANK(VLOOKUP(R41,'Answers &amp; Theoretical'!Q:T,4,FALSE)),0,1)</f>
        <v>0</v>
      </c>
      <c r="AC41" t="str">
        <f t="shared" si="20"/>
        <v>NOT MET</v>
      </c>
      <c r="AD41" t="str">
        <f t="shared" si="11"/>
        <v>NOT MET</v>
      </c>
      <c r="AO41" s="1">
        <v>2318</v>
      </c>
      <c r="AP41" s="1">
        <v>2218</v>
      </c>
      <c r="AQ41" s="1">
        <v>2216</v>
      </c>
    </row>
    <row r="42" spans="1:43" x14ac:dyDescent="0.3">
      <c r="A42" s="16">
        <f>IFERROR(
    IF(AND(
        NOT(ISBLANK(INDEX('Answers &amp; Theoretical'!J:J, MATCH(G42, 'Answers &amp; Theoretical'!G:G, 0)))),
        NOT(ISBLANK(INDEX('Answers &amp; Theoretical'!K:K, MATCH(G42, 'Answers &amp; Theoretical'!G:G, 0))))
    ), 1, 0),
    "NO MATCH"
)</f>
        <v>0</v>
      </c>
      <c r="B42">
        <v>0</v>
      </c>
      <c r="C42">
        <v>1</v>
      </c>
      <c r="D42">
        <v>1</v>
      </c>
      <c r="E42">
        <v>1</v>
      </c>
      <c r="F42">
        <v>1502</v>
      </c>
      <c r="G42">
        <v>1502.1</v>
      </c>
      <c r="I42">
        <v>0</v>
      </c>
      <c r="J42" t="str">
        <f>IF(ISBLANK(VLOOKUP(G42,'Answers &amp; Theoretical'!G:L,6,FALSE)),"BLANK",VLOOKUP(G42,'Answers &amp; Theoretical'!G:L,6,FALSE))</f>
        <v>BLANK</v>
      </c>
      <c r="K42">
        <f t="shared" si="0"/>
        <v>0</v>
      </c>
      <c r="L42">
        <f t="shared" si="6"/>
        <v>0</v>
      </c>
      <c r="M42">
        <v>0</v>
      </c>
      <c r="N42">
        <v>1</v>
      </c>
      <c r="O42">
        <v>1</v>
      </c>
      <c r="P42">
        <v>1</v>
      </c>
      <c r="Q42" t="s">
        <v>15</v>
      </c>
      <c r="R42" s="1">
        <v>2217</v>
      </c>
      <c r="S42">
        <f>IF(VLOOKUP(R42,'Answers &amp; Theoretical'!Q:R,2,FALSE)="N/A",1,0)</f>
        <v>0</v>
      </c>
      <c r="T42">
        <f t="shared" si="16"/>
        <v>0</v>
      </c>
      <c r="U42">
        <f t="shared" si="17"/>
        <v>2</v>
      </c>
      <c r="V42">
        <f>IF(VLOOKUP(R42,F:K,6,0)=1,0,IF(T42=0,0,IF(T42=U42,2,1)))</f>
        <v>0</v>
      </c>
      <c r="W42">
        <f>VLOOKUP(R42,'Answers &amp; Theoretical'!Q:S,3,FALSE)</f>
        <v>0</v>
      </c>
      <c r="X42">
        <f>IF(S42=1,"Marked N/A",IF(V42=2,2,MAX(0,V42+IF(W42="",0,MIN(1,W42)))))</f>
        <v>0</v>
      </c>
      <c r="Y42" t="str">
        <f t="shared" si="19"/>
        <v>NOT MET</v>
      </c>
      <c r="Z42">
        <f>IF(ISBLANK(VLOOKUP(R42,'Answers &amp; Theoretical'!Q:T,4,FALSE)),0,1)</f>
        <v>0</v>
      </c>
      <c r="AB42" t="str">
        <f>$Y42</f>
        <v>NOT MET</v>
      </c>
      <c r="AC42" t="str">
        <f t="shared" si="20"/>
        <v>NOT MET</v>
      </c>
      <c r="AD42" t="str">
        <f t="shared" si="11"/>
        <v>NOT MET</v>
      </c>
      <c r="AO42" s="1">
        <v>2319</v>
      </c>
      <c r="AP42" s="1">
        <v>2301</v>
      </c>
      <c r="AQ42" s="1">
        <v>2217</v>
      </c>
    </row>
    <row r="43" spans="1:43" x14ac:dyDescent="0.3">
      <c r="A43" s="16">
        <f>IFERROR(
    IF(AND(
        NOT(ISBLANK(INDEX('Answers &amp; Theoretical'!J:J, MATCH(G43, 'Answers &amp; Theoretical'!G:G, 0)))),
        NOT(ISBLANK(INDEX('Answers &amp; Theoretical'!K:K, MATCH(G43, 'Answers &amp; Theoretical'!G:G, 0))))
    ), 1, 0),
    "NO MATCH"
)</f>
        <v>0</v>
      </c>
      <c r="B43">
        <v>0</v>
      </c>
      <c r="C43">
        <v>1</v>
      </c>
      <c r="D43">
        <v>1</v>
      </c>
      <c r="E43">
        <v>1</v>
      </c>
      <c r="F43">
        <v>1502</v>
      </c>
      <c r="G43">
        <v>1502.2</v>
      </c>
      <c r="I43">
        <v>0</v>
      </c>
      <c r="J43" t="str">
        <f>IF(ISBLANK(VLOOKUP(G43,'Answers &amp; Theoretical'!G:L,6,FALSE)),"BLANK",VLOOKUP(G43,'Answers &amp; Theoretical'!G:L,6,FALSE))</f>
        <v>BLANK</v>
      </c>
      <c r="K43">
        <f t="shared" si="0"/>
        <v>0</v>
      </c>
      <c r="L43">
        <f t="shared" si="6"/>
        <v>0</v>
      </c>
      <c r="M43">
        <v>0</v>
      </c>
      <c r="N43">
        <v>1</v>
      </c>
      <c r="O43">
        <v>1</v>
      </c>
      <c r="P43">
        <v>1</v>
      </c>
      <c r="Q43" t="s">
        <v>15</v>
      </c>
      <c r="R43" s="1">
        <v>2218</v>
      </c>
      <c r="S43">
        <f>IF(VLOOKUP(R43,'Answers &amp; Theoretical'!Q:R,2,FALSE)="N/A",1,0)</f>
        <v>0</v>
      </c>
      <c r="T43">
        <f t="shared" si="16"/>
        <v>0</v>
      </c>
      <c r="U43">
        <f t="shared" si="17"/>
        <v>1</v>
      </c>
      <c r="V43">
        <f t="shared" si="18"/>
        <v>0</v>
      </c>
      <c r="W43">
        <f>VLOOKUP(R43,'Answers &amp; Theoretical'!Q:S,3,FALSE)</f>
        <v>0</v>
      </c>
      <c r="X43">
        <f t="shared" si="9"/>
        <v>0</v>
      </c>
      <c r="Y43" t="str">
        <f t="shared" si="19"/>
        <v>NOT MET</v>
      </c>
      <c r="Z43">
        <f>IF(ISBLANK(VLOOKUP(R43,'Answers &amp; Theoretical'!Q:T,4,FALSE)),0,1)</f>
        <v>0</v>
      </c>
      <c r="AB43" t="str">
        <f>$Y43</f>
        <v>NOT MET</v>
      </c>
      <c r="AC43" t="str">
        <f t="shared" si="20"/>
        <v>NOT MET</v>
      </c>
      <c r="AD43" t="str">
        <f t="shared" si="11"/>
        <v>NOT MET</v>
      </c>
      <c r="AI43" s="146"/>
      <c r="AJ43" s="146"/>
      <c r="AO43" s="1">
        <v>2321</v>
      </c>
      <c r="AP43" s="1">
        <v>2302</v>
      </c>
      <c r="AQ43" s="1">
        <v>2218</v>
      </c>
    </row>
    <row r="44" spans="1:43" x14ac:dyDescent="0.3">
      <c r="A44" s="16">
        <f>IFERROR(
    IF(AND(
        NOT(ISBLANK(INDEX('Answers &amp; Theoretical'!J:J, MATCH(G44, 'Answers &amp; Theoretical'!G:G, 0)))),
        NOT(ISBLANK(INDEX('Answers &amp; Theoretical'!K:K, MATCH(G44, 'Answers &amp; Theoretical'!G:G, 0))))
    ), 1, 0),
    "NO MATCH"
)</f>
        <v>0</v>
      </c>
      <c r="B44">
        <v>0</v>
      </c>
      <c r="C44">
        <v>1</v>
      </c>
      <c r="D44">
        <v>1</v>
      </c>
      <c r="E44">
        <v>1</v>
      </c>
      <c r="F44">
        <v>1503</v>
      </c>
      <c r="G44">
        <v>1503.1</v>
      </c>
      <c r="I44">
        <v>0</v>
      </c>
      <c r="J44" t="str">
        <f>IF(ISBLANK(VLOOKUP(G44,'Answers &amp; Theoretical'!G:L,6,FALSE)),"BLANK",VLOOKUP(G44,'Answers &amp; Theoretical'!G:L,6,FALSE))</f>
        <v>BLANK</v>
      </c>
      <c r="K44">
        <f t="shared" si="0"/>
        <v>0</v>
      </c>
      <c r="L44">
        <f t="shared" si="6"/>
        <v>0</v>
      </c>
      <c r="M44">
        <v>0</v>
      </c>
      <c r="N44">
        <v>1</v>
      </c>
      <c r="O44">
        <v>0</v>
      </c>
      <c r="P44">
        <v>0</v>
      </c>
      <c r="Q44" t="s">
        <v>15</v>
      </c>
      <c r="R44" s="1">
        <v>2300</v>
      </c>
      <c r="S44">
        <f>IF(VLOOKUP(R44,'Answers &amp; Theoretical'!Q:R,2,FALSE)="N/A",1,0)</f>
        <v>0</v>
      </c>
      <c r="T44">
        <f t="shared" si="16"/>
        <v>0</v>
      </c>
      <c r="U44">
        <f t="shared" si="17"/>
        <v>3</v>
      </c>
      <c r="V44">
        <f t="shared" si="18"/>
        <v>0</v>
      </c>
      <c r="W44">
        <f>VLOOKUP(R44,'Answers &amp; Theoretical'!Q:S,3,FALSE)</f>
        <v>0</v>
      </c>
      <c r="X44">
        <f t="shared" si="9"/>
        <v>0</v>
      </c>
      <c r="Y44" t="str">
        <f t="shared" si="19"/>
        <v>NOT MET</v>
      </c>
      <c r="Z44">
        <f>IF(ISBLANK(VLOOKUP(R44,'Answers &amp; Theoretical'!Q:T,4,FALSE)),0,1)</f>
        <v>0</v>
      </c>
      <c r="AB44" t="str">
        <f>$Y44</f>
        <v>NOT MET</v>
      </c>
      <c r="AO44" s="1">
        <v>2322</v>
      </c>
      <c r="AP44" s="1">
        <v>2303</v>
      </c>
      <c r="AQ44">
        <v>2301</v>
      </c>
    </row>
    <row r="45" spans="1:43" x14ac:dyDescent="0.3">
      <c r="A45" s="16">
        <f>IFERROR(
    IF(AND(
        NOT(ISBLANK(INDEX('Answers &amp; Theoretical'!J:J, MATCH(G45, 'Answers &amp; Theoretical'!G:G, 0)))),
        NOT(ISBLANK(INDEX('Answers &amp; Theoretical'!K:K, MATCH(G45, 'Answers &amp; Theoretical'!G:G, 0))))
    ), 1, 0),
    "NO MATCH"
)</f>
        <v>0</v>
      </c>
      <c r="B45">
        <v>0</v>
      </c>
      <c r="C45">
        <v>1</v>
      </c>
      <c r="D45">
        <v>1</v>
      </c>
      <c r="E45">
        <v>1</v>
      </c>
      <c r="F45">
        <v>1503</v>
      </c>
      <c r="G45">
        <v>1503.2</v>
      </c>
      <c r="I45">
        <v>0</v>
      </c>
      <c r="J45" t="str">
        <f>IF(ISBLANK(VLOOKUP(G45,'Answers &amp; Theoretical'!G:L,6,FALSE)),"BLANK",VLOOKUP(G45,'Answers &amp; Theoretical'!G:L,6,FALSE))</f>
        <v>BLANK</v>
      </c>
      <c r="K45">
        <f t="shared" si="0"/>
        <v>0</v>
      </c>
      <c r="L45">
        <f t="shared" si="6"/>
        <v>0</v>
      </c>
      <c r="M45">
        <v>0</v>
      </c>
      <c r="N45">
        <v>0</v>
      </c>
      <c r="O45">
        <v>1</v>
      </c>
      <c r="P45">
        <v>1</v>
      </c>
      <c r="Q45" t="s">
        <v>15</v>
      </c>
      <c r="R45" s="1">
        <v>2301</v>
      </c>
      <c r="S45">
        <f>IF(VLOOKUP(R45,'Answers &amp; Theoretical'!Q:R,2,FALSE)="N/A",1,0)</f>
        <v>0</v>
      </c>
      <c r="T45">
        <f t="shared" si="16"/>
        <v>0</v>
      </c>
      <c r="U45">
        <f t="shared" si="17"/>
        <v>4</v>
      </c>
      <c r="V45">
        <f t="shared" si="18"/>
        <v>0</v>
      </c>
      <c r="W45">
        <f>VLOOKUP(R45,'Answers &amp; Theoretical'!Q:S,3,FALSE)</f>
        <v>0</v>
      </c>
      <c r="X45">
        <f t="shared" si="9"/>
        <v>0</v>
      </c>
      <c r="Y45" t="str">
        <f t="shared" si="19"/>
        <v>NOT MET</v>
      </c>
      <c r="Z45">
        <f>IF(ISBLANK(VLOOKUP(R45,'Answers &amp; Theoretical'!Q:T,4,FALSE)),0,1)</f>
        <v>0</v>
      </c>
      <c r="AC45" t="str">
        <f t="shared" ref="AC45:AD64" si="21">$Y45</f>
        <v>NOT MET</v>
      </c>
      <c r="AD45" t="str">
        <f t="shared" si="21"/>
        <v>NOT MET</v>
      </c>
      <c r="AO45" s="1">
        <v>2323</v>
      </c>
      <c r="AP45" s="1">
        <v>2304</v>
      </c>
      <c r="AQ45">
        <v>2302</v>
      </c>
    </row>
    <row r="46" spans="1:43" x14ac:dyDescent="0.3">
      <c r="A46" s="16">
        <f>IFERROR(
    IF(AND(
        NOT(ISBLANK(INDEX('Answers &amp; Theoretical'!J:J, MATCH(G46, 'Answers &amp; Theoretical'!G:G, 0)))),
        NOT(ISBLANK(INDEX('Answers &amp; Theoretical'!K:K, MATCH(G46, 'Answers &amp; Theoretical'!G:G, 0))))
    ), 1, 0),
    "NO MATCH"
)</f>
        <v>0</v>
      </c>
      <c r="B46">
        <v>0</v>
      </c>
      <c r="C46">
        <v>1</v>
      </c>
      <c r="D46">
        <v>1</v>
      </c>
      <c r="E46">
        <v>1</v>
      </c>
      <c r="F46">
        <v>2100</v>
      </c>
      <c r="G46">
        <v>2100.1</v>
      </c>
      <c r="I46">
        <v>0</v>
      </c>
      <c r="J46" t="str">
        <f>IF(ISBLANK(VLOOKUP(G46,'Answers &amp; Theoretical'!G:L,6,FALSE)),"BLANK",VLOOKUP(G46,'Answers &amp; Theoretical'!G:L,6,FALSE))</f>
        <v>BLANK</v>
      </c>
      <c r="K46">
        <f t="shared" si="0"/>
        <v>0</v>
      </c>
      <c r="L46">
        <f t="shared" si="6"/>
        <v>0</v>
      </c>
      <c r="M46">
        <v>0</v>
      </c>
      <c r="N46">
        <v>0</v>
      </c>
      <c r="O46">
        <v>1</v>
      </c>
      <c r="P46">
        <v>1</v>
      </c>
      <c r="Q46" t="s">
        <v>15</v>
      </c>
      <c r="R46" s="1">
        <v>2302</v>
      </c>
      <c r="S46">
        <f>IF(VLOOKUP(R46,'Answers &amp; Theoretical'!Q:R,2,FALSE)="N/A",1,0)</f>
        <v>0</v>
      </c>
      <c r="T46">
        <f t="shared" si="16"/>
        <v>0</v>
      </c>
      <c r="U46">
        <f t="shared" si="17"/>
        <v>4</v>
      </c>
      <c r="V46">
        <f t="shared" si="18"/>
        <v>0</v>
      </c>
      <c r="W46">
        <f>VLOOKUP(R46,'Answers &amp; Theoretical'!Q:S,3,FALSE)</f>
        <v>0</v>
      </c>
      <c r="X46">
        <f t="shared" si="9"/>
        <v>0</v>
      </c>
      <c r="Y46" t="str">
        <f t="shared" si="19"/>
        <v>NOT MET</v>
      </c>
      <c r="Z46">
        <f>IF(ISBLANK(VLOOKUP(R46,'Answers &amp; Theoretical'!Q:T,4,FALSE)),0,1)</f>
        <v>0</v>
      </c>
      <c r="AC46" t="str">
        <f t="shared" si="21"/>
        <v>NOT MET</v>
      </c>
      <c r="AD46" t="str">
        <f t="shared" si="21"/>
        <v>NOT MET</v>
      </c>
      <c r="AO46" s="1">
        <v>2400</v>
      </c>
      <c r="AP46" s="1">
        <v>2305</v>
      </c>
      <c r="AQ46">
        <v>2303</v>
      </c>
    </row>
    <row r="47" spans="1:43" x14ac:dyDescent="0.3">
      <c r="A47" s="16">
        <f>IFERROR(
    IF(AND(
        NOT(ISBLANK(INDEX('Answers &amp; Theoretical'!J:J, MATCH(G47, 'Answers &amp; Theoretical'!G:G, 0)))),
        NOT(ISBLANK(INDEX('Answers &amp; Theoretical'!K:K, MATCH(G47, 'Answers &amp; Theoretical'!G:G, 0))))
    ), 1, 0),
    "NO MATCH"
)</f>
        <v>0</v>
      </c>
      <c r="B47">
        <v>0</v>
      </c>
      <c r="C47">
        <v>1</v>
      </c>
      <c r="D47">
        <v>1</v>
      </c>
      <c r="E47">
        <v>1</v>
      </c>
      <c r="F47">
        <v>2100</v>
      </c>
      <c r="G47">
        <v>2100.1999999999998</v>
      </c>
      <c r="I47">
        <v>0</v>
      </c>
      <c r="J47" t="str">
        <f>IF(ISBLANK(VLOOKUP(G47,'Answers &amp; Theoretical'!G:L,6,FALSE)),"BLANK",VLOOKUP(G47,'Answers &amp; Theoretical'!G:L,6,FALSE))</f>
        <v>BLANK</v>
      </c>
      <c r="K47">
        <f t="shared" si="0"/>
        <v>0</v>
      </c>
      <c r="L47">
        <f t="shared" si="6"/>
        <v>0</v>
      </c>
      <c r="M47">
        <v>0</v>
      </c>
      <c r="N47">
        <v>1</v>
      </c>
      <c r="O47">
        <v>1</v>
      </c>
      <c r="P47">
        <v>1</v>
      </c>
      <c r="Q47" t="s">
        <v>15</v>
      </c>
      <c r="R47" s="1">
        <v>2303</v>
      </c>
      <c r="S47">
        <f>IF(VLOOKUP(R47,'Answers &amp; Theoretical'!Q:R,2,FALSE)="N/A",1,0)</f>
        <v>0</v>
      </c>
      <c r="T47">
        <f t="shared" si="16"/>
        <v>0</v>
      </c>
      <c r="U47">
        <f t="shared" si="17"/>
        <v>1</v>
      </c>
      <c r="V47">
        <f t="shared" si="18"/>
        <v>0</v>
      </c>
      <c r="W47">
        <f>VLOOKUP(R47,'Answers &amp; Theoretical'!Q:S,3,FALSE)</f>
        <v>0</v>
      </c>
      <c r="X47">
        <f t="shared" si="9"/>
        <v>0</v>
      </c>
      <c r="Y47" t="str">
        <f t="shared" si="19"/>
        <v>NOT MET</v>
      </c>
      <c r="Z47">
        <f>IF(ISBLANK(VLOOKUP(R47,'Answers &amp; Theoretical'!Q:T,4,FALSE)),0,1)</f>
        <v>0</v>
      </c>
      <c r="AB47" t="str">
        <f>$Y47</f>
        <v>NOT MET</v>
      </c>
      <c r="AC47" t="str">
        <f t="shared" si="21"/>
        <v>NOT MET</v>
      </c>
      <c r="AD47" t="str">
        <f t="shared" si="21"/>
        <v>NOT MET</v>
      </c>
      <c r="AO47" s="1">
        <v>2401</v>
      </c>
      <c r="AP47" s="1">
        <v>2306</v>
      </c>
      <c r="AQ47">
        <v>2304</v>
      </c>
    </row>
    <row r="48" spans="1:43" x14ac:dyDescent="0.3">
      <c r="A48" s="16">
        <f>IFERROR(
    IF(AND(
        NOT(ISBLANK(INDEX('Answers &amp; Theoretical'!J:J, MATCH(G48, 'Answers &amp; Theoretical'!G:G, 0)))),
        NOT(ISBLANK(INDEX('Answers &amp; Theoretical'!K:K, MATCH(G48, 'Answers &amp; Theoretical'!G:G, 0))))
    ), 1, 0),
    "NO MATCH"
)</f>
        <v>0</v>
      </c>
      <c r="B48">
        <v>0</v>
      </c>
      <c r="C48">
        <v>0</v>
      </c>
      <c r="D48">
        <v>1</v>
      </c>
      <c r="E48">
        <v>1</v>
      </c>
      <c r="F48">
        <v>2101</v>
      </c>
      <c r="G48">
        <v>2101.1</v>
      </c>
      <c r="I48">
        <v>1</v>
      </c>
      <c r="J48" t="str">
        <f>IF(ISBLANK(VLOOKUP(G48,'Answers &amp; Theoretical'!G:L,6,FALSE)),"BLANK",VLOOKUP(G48,'Answers &amp; Theoretical'!G:L,6,FALSE))</f>
        <v>BLANK</v>
      </c>
      <c r="K48">
        <f t="shared" si="0"/>
        <v>1</v>
      </c>
      <c r="L48">
        <f t="shared" si="6"/>
        <v>0</v>
      </c>
      <c r="M48">
        <v>0</v>
      </c>
      <c r="N48">
        <v>1</v>
      </c>
      <c r="O48">
        <v>1</v>
      </c>
      <c r="P48">
        <v>1</v>
      </c>
      <c r="Q48" t="s">
        <v>15</v>
      </c>
      <c r="R48" s="1">
        <v>2304</v>
      </c>
      <c r="S48">
        <f>IF(VLOOKUP(R48,'Answers &amp; Theoretical'!Q:R,2,FALSE)="N/A",1,0)</f>
        <v>0</v>
      </c>
      <c r="T48">
        <f t="shared" si="16"/>
        <v>0</v>
      </c>
      <c r="U48">
        <f t="shared" si="17"/>
        <v>3</v>
      </c>
      <c r="V48">
        <f t="shared" si="18"/>
        <v>0</v>
      </c>
      <c r="W48">
        <f>VLOOKUP(R48,'Answers &amp; Theoretical'!Q:S,3,FALSE)</f>
        <v>0</v>
      </c>
      <c r="X48">
        <f t="shared" si="9"/>
        <v>0</v>
      </c>
      <c r="Y48" t="str">
        <f t="shared" si="19"/>
        <v>NOT MET</v>
      </c>
      <c r="Z48">
        <f>IF(ISBLANK(VLOOKUP(R48,'Answers &amp; Theoretical'!Q:T,4,FALSE)),0,1)</f>
        <v>0</v>
      </c>
      <c r="AB48" t="str">
        <f>$Y48</f>
        <v>NOT MET</v>
      </c>
      <c r="AC48" t="str">
        <f t="shared" si="21"/>
        <v>NOT MET</v>
      </c>
      <c r="AD48" t="str">
        <f t="shared" si="21"/>
        <v>NOT MET</v>
      </c>
      <c r="AO48" s="1">
        <v>2402</v>
      </c>
      <c r="AP48" s="1">
        <v>2307</v>
      </c>
      <c r="AQ48">
        <v>2305</v>
      </c>
    </row>
    <row r="49" spans="1:43" x14ac:dyDescent="0.3">
      <c r="A49" s="16">
        <f>IFERROR(
    IF(AND(
        NOT(ISBLANK(INDEX('Answers &amp; Theoretical'!J:J, MATCH(G49, 'Answers &amp; Theoretical'!G:G, 0)))),
        NOT(ISBLANK(INDEX('Answers &amp; Theoretical'!K:K, MATCH(G49, 'Answers &amp; Theoretical'!G:G, 0))))
    ), 1, 0),
    "NO MATCH"
)</f>
        <v>0</v>
      </c>
      <c r="B49">
        <v>0</v>
      </c>
      <c r="C49">
        <v>1</v>
      </c>
      <c r="D49">
        <v>1</v>
      </c>
      <c r="E49">
        <v>1</v>
      </c>
      <c r="F49">
        <v>2200</v>
      </c>
      <c r="G49">
        <v>2200.1</v>
      </c>
      <c r="I49">
        <v>0</v>
      </c>
      <c r="J49" t="str">
        <f>IF(ISBLANK(VLOOKUP(G49,'Answers &amp; Theoretical'!G:L,6,FALSE)),"BLANK",VLOOKUP(G49,'Answers &amp; Theoretical'!G:L,6,FALSE))</f>
        <v>BLANK</v>
      </c>
      <c r="K49">
        <f t="shared" si="0"/>
        <v>0</v>
      </c>
      <c r="L49">
        <f t="shared" si="6"/>
        <v>0</v>
      </c>
      <c r="M49">
        <v>0</v>
      </c>
      <c r="N49">
        <v>1</v>
      </c>
      <c r="O49">
        <v>1</v>
      </c>
      <c r="P49">
        <v>1</v>
      </c>
      <c r="Q49" t="s">
        <v>15</v>
      </c>
      <c r="R49" s="1">
        <v>2305</v>
      </c>
      <c r="S49">
        <f>IF(VLOOKUP(R49,'Answers &amp; Theoretical'!Q:R,2,FALSE)="N/A",1,0)</f>
        <v>0</v>
      </c>
      <c r="T49">
        <f t="shared" si="16"/>
        <v>0</v>
      </c>
      <c r="U49">
        <f t="shared" si="17"/>
        <v>3</v>
      </c>
      <c r="V49">
        <f t="shared" si="18"/>
        <v>0</v>
      </c>
      <c r="W49">
        <f>VLOOKUP(R49,'Answers &amp; Theoretical'!Q:S,3,FALSE)</f>
        <v>0</v>
      </c>
      <c r="X49">
        <f t="shared" si="9"/>
        <v>0</v>
      </c>
      <c r="Y49" t="str">
        <f t="shared" si="19"/>
        <v>NOT MET</v>
      </c>
      <c r="Z49">
        <f>IF(ISBLANK(VLOOKUP(R49,'Answers &amp; Theoretical'!Q:T,4,FALSE)),0,1)</f>
        <v>0</v>
      </c>
      <c r="AB49" t="str">
        <f>$Y49</f>
        <v>NOT MET</v>
      </c>
      <c r="AC49" t="str">
        <f t="shared" si="21"/>
        <v>NOT MET</v>
      </c>
      <c r="AD49" t="str">
        <f t="shared" si="21"/>
        <v>NOT MET</v>
      </c>
      <c r="AO49" s="1">
        <v>2403</v>
      </c>
      <c r="AP49" s="1">
        <v>2308</v>
      </c>
      <c r="AQ49">
        <v>2306</v>
      </c>
    </row>
    <row r="50" spans="1:43" x14ac:dyDescent="0.3">
      <c r="A50" s="16">
        <f>IFERROR(
    IF(AND(
        NOT(ISBLANK(INDEX('Answers &amp; Theoretical'!J:J, MATCH(G50, 'Answers &amp; Theoretical'!G:G, 0)))),
        NOT(ISBLANK(INDEX('Answers &amp; Theoretical'!K:K, MATCH(G50, 'Answers &amp; Theoretical'!G:G, 0))))
    ), 1, 0),
    "NO MATCH"
)</f>
        <v>0</v>
      </c>
      <c r="B50">
        <v>0</v>
      </c>
      <c r="C50">
        <v>1</v>
      </c>
      <c r="D50">
        <v>1</v>
      </c>
      <c r="E50">
        <v>1</v>
      </c>
      <c r="F50">
        <v>2200</v>
      </c>
      <c r="G50">
        <v>2200.1999999999998</v>
      </c>
      <c r="I50">
        <v>0</v>
      </c>
      <c r="J50" t="str">
        <f>IF(ISBLANK(VLOOKUP(G50,'Answers &amp; Theoretical'!G:L,6,FALSE)),"BLANK",VLOOKUP(G50,'Answers &amp; Theoretical'!G:L,6,FALSE))</f>
        <v>BLANK</v>
      </c>
      <c r="K50">
        <f t="shared" si="0"/>
        <v>0</v>
      </c>
      <c r="L50">
        <f t="shared" si="6"/>
        <v>0</v>
      </c>
      <c r="M50">
        <v>0</v>
      </c>
      <c r="N50">
        <v>1</v>
      </c>
      <c r="O50">
        <v>1</v>
      </c>
      <c r="P50">
        <v>1</v>
      </c>
      <c r="Q50" t="s">
        <v>15</v>
      </c>
      <c r="R50" s="1">
        <v>2306</v>
      </c>
      <c r="S50">
        <f>IF(VLOOKUP(R50,'Answers &amp; Theoretical'!Q:R,2,FALSE)="N/A",1,0)</f>
        <v>0</v>
      </c>
      <c r="T50">
        <f t="shared" si="16"/>
        <v>0</v>
      </c>
      <c r="U50">
        <f t="shared" si="17"/>
        <v>1</v>
      </c>
      <c r="V50">
        <f t="shared" si="18"/>
        <v>0</v>
      </c>
      <c r="W50">
        <f>VLOOKUP(R50,'Answers &amp; Theoretical'!Q:S,3,FALSE)</f>
        <v>0</v>
      </c>
      <c r="X50">
        <f t="shared" si="9"/>
        <v>0</v>
      </c>
      <c r="Y50" t="str">
        <f t="shared" si="19"/>
        <v>NOT MET</v>
      </c>
      <c r="Z50">
        <f>IF(ISBLANK(VLOOKUP(R50,'Answers &amp; Theoretical'!Q:T,4,FALSE)),0,1)</f>
        <v>0</v>
      </c>
      <c r="AB50" t="str">
        <f>$Y50</f>
        <v>NOT MET</v>
      </c>
      <c r="AC50" t="str">
        <f t="shared" si="21"/>
        <v>NOT MET</v>
      </c>
      <c r="AD50" t="str">
        <f t="shared" si="21"/>
        <v>NOT MET</v>
      </c>
      <c r="AO50" s="1">
        <v>2404</v>
      </c>
      <c r="AP50" s="1">
        <v>2309</v>
      </c>
      <c r="AQ50">
        <v>2307</v>
      </c>
    </row>
    <row r="51" spans="1:43" x14ac:dyDescent="0.3">
      <c r="A51" s="16">
        <f>IFERROR(
    IF(AND(
        NOT(ISBLANK(INDEX('Answers &amp; Theoretical'!J:J, MATCH(G51, 'Answers &amp; Theoretical'!G:G, 0)))),
        NOT(ISBLANK(INDEX('Answers &amp; Theoretical'!K:K, MATCH(G51, 'Answers &amp; Theoretical'!G:G, 0))))
    ), 1, 0),
    "NO MATCH"
)</f>
        <v>0</v>
      </c>
      <c r="B51">
        <v>0</v>
      </c>
      <c r="C51">
        <v>1</v>
      </c>
      <c r="D51">
        <v>1</v>
      </c>
      <c r="E51">
        <v>1</v>
      </c>
      <c r="F51">
        <v>2200</v>
      </c>
      <c r="G51">
        <v>2200.3000000000002</v>
      </c>
      <c r="I51">
        <v>0</v>
      </c>
      <c r="J51" t="str">
        <f>IF(ISBLANK(VLOOKUP(G51,'Answers &amp; Theoretical'!G:L,6,FALSE)),"BLANK",VLOOKUP(G51,'Answers &amp; Theoretical'!G:L,6,FALSE))</f>
        <v>BLANK</v>
      </c>
      <c r="K51">
        <f t="shared" si="0"/>
        <v>0</v>
      </c>
      <c r="L51">
        <f t="shared" si="6"/>
        <v>0</v>
      </c>
      <c r="M51">
        <v>0</v>
      </c>
      <c r="N51">
        <v>1</v>
      </c>
      <c r="O51">
        <v>1</v>
      </c>
      <c r="P51">
        <v>1</v>
      </c>
      <c r="Q51" t="s">
        <v>15</v>
      </c>
      <c r="R51" s="1">
        <v>2307</v>
      </c>
      <c r="S51">
        <f>IF(VLOOKUP(R51,'Answers &amp; Theoretical'!Q:R,2,FALSE)="N/A",1,0)</f>
        <v>0</v>
      </c>
      <c r="T51">
        <f t="shared" si="16"/>
        <v>0</v>
      </c>
      <c r="U51">
        <f t="shared" si="17"/>
        <v>1</v>
      </c>
      <c r="V51">
        <f t="shared" si="18"/>
        <v>0</v>
      </c>
      <c r="W51">
        <f>VLOOKUP(R51,'Answers &amp; Theoretical'!Q:S,3,FALSE)</f>
        <v>0</v>
      </c>
      <c r="X51">
        <f t="shared" si="9"/>
        <v>0</v>
      </c>
      <c r="Y51" t="str">
        <f t="shared" si="19"/>
        <v>NOT MET</v>
      </c>
      <c r="Z51">
        <f>IF(ISBLANK(VLOOKUP(R51,'Answers &amp; Theoretical'!Q:T,4,FALSE)),0,1)</f>
        <v>0</v>
      </c>
      <c r="AB51" t="str">
        <f>$Y51</f>
        <v>NOT MET</v>
      </c>
      <c r="AC51" t="str">
        <f t="shared" si="21"/>
        <v>NOT MET</v>
      </c>
      <c r="AD51" t="str">
        <f t="shared" si="21"/>
        <v>NOT MET</v>
      </c>
      <c r="AO51" s="1">
        <v>2405</v>
      </c>
      <c r="AP51" s="1">
        <v>2310</v>
      </c>
      <c r="AQ51">
        <v>2308</v>
      </c>
    </row>
    <row r="52" spans="1:43" x14ac:dyDescent="0.3">
      <c r="A52" s="16">
        <f>IFERROR(
    IF(AND(
        NOT(ISBLANK(INDEX('Answers &amp; Theoretical'!J:J, MATCH(G52, 'Answers &amp; Theoretical'!G:G, 0)))),
        NOT(ISBLANK(INDEX('Answers &amp; Theoretical'!K:K, MATCH(G52, 'Answers &amp; Theoretical'!G:G, 0))))
    ), 1, 0),
    "NO MATCH"
)</f>
        <v>0</v>
      </c>
      <c r="B52">
        <v>0</v>
      </c>
      <c r="C52">
        <v>0</v>
      </c>
      <c r="D52">
        <v>1</v>
      </c>
      <c r="E52">
        <v>1</v>
      </c>
      <c r="F52">
        <v>2201</v>
      </c>
      <c r="G52">
        <v>2201.1</v>
      </c>
      <c r="I52">
        <v>0</v>
      </c>
      <c r="J52" t="str">
        <f>IF(ISBLANK(VLOOKUP(G52,'Answers &amp; Theoretical'!G:L,6,FALSE)),"BLANK",VLOOKUP(G52,'Answers &amp; Theoretical'!G:L,6,FALSE))</f>
        <v>BLANK</v>
      </c>
      <c r="K52">
        <f t="shared" si="0"/>
        <v>0</v>
      </c>
      <c r="L52">
        <f t="shared" si="6"/>
        <v>0</v>
      </c>
      <c r="M52">
        <v>0</v>
      </c>
      <c r="N52">
        <v>0</v>
      </c>
      <c r="O52">
        <v>1</v>
      </c>
      <c r="P52">
        <v>1</v>
      </c>
      <c r="Q52" t="s">
        <v>15</v>
      </c>
      <c r="R52" s="1">
        <v>2308</v>
      </c>
      <c r="S52">
        <f>IF(VLOOKUP(R52,'Answers &amp; Theoretical'!Q:R,2,FALSE)="N/A",1,0)</f>
        <v>0</v>
      </c>
      <c r="T52">
        <f t="shared" si="16"/>
        <v>0</v>
      </c>
      <c r="U52">
        <f t="shared" si="17"/>
        <v>6</v>
      </c>
      <c r="V52">
        <f t="shared" si="18"/>
        <v>0</v>
      </c>
      <c r="W52">
        <f>VLOOKUP(R52,'Answers &amp; Theoretical'!Q:S,3,FALSE)</f>
        <v>0</v>
      </c>
      <c r="X52">
        <f t="shared" si="9"/>
        <v>0</v>
      </c>
      <c r="Y52" t="str">
        <f t="shared" si="19"/>
        <v>NOT MET</v>
      </c>
      <c r="Z52">
        <f>IF(ISBLANK(VLOOKUP(R52,'Answers &amp; Theoretical'!Q:T,4,FALSE)),0,1)</f>
        <v>0</v>
      </c>
      <c r="AC52" t="str">
        <f t="shared" si="21"/>
        <v>NOT MET</v>
      </c>
      <c r="AD52" t="str">
        <f t="shared" si="21"/>
        <v>NOT MET</v>
      </c>
      <c r="AO52" s="1">
        <v>2407</v>
      </c>
      <c r="AP52" s="1">
        <v>2311</v>
      </c>
      <c r="AQ52">
        <v>2309</v>
      </c>
    </row>
    <row r="53" spans="1:43" x14ac:dyDescent="0.3">
      <c r="A53" s="16">
        <f>IFERROR(
    IF(AND(
        NOT(ISBLANK(INDEX('Answers &amp; Theoretical'!J:J, MATCH(G53, 'Answers &amp; Theoretical'!G:G, 0)))),
        NOT(ISBLANK(INDEX('Answers &amp; Theoretical'!K:K, MATCH(G53, 'Answers &amp; Theoretical'!G:G, 0))))
    ), 1, 0),
    "NO MATCH"
)</f>
        <v>0</v>
      </c>
      <c r="B53">
        <v>0</v>
      </c>
      <c r="C53">
        <v>0</v>
      </c>
      <c r="D53">
        <v>1</v>
      </c>
      <c r="E53">
        <v>1</v>
      </c>
      <c r="F53">
        <v>2201</v>
      </c>
      <c r="G53">
        <v>2201.1999999999998</v>
      </c>
      <c r="I53">
        <v>0</v>
      </c>
      <c r="J53" t="str">
        <f>IF(ISBLANK(VLOOKUP(G53,'Answers &amp; Theoretical'!G:L,6,FALSE)),"BLANK",VLOOKUP(G53,'Answers &amp; Theoretical'!G:L,6,FALSE))</f>
        <v>BLANK</v>
      </c>
      <c r="K53">
        <f t="shared" si="0"/>
        <v>0</v>
      </c>
      <c r="L53">
        <f t="shared" si="6"/>
        <v>0</v>
      </c>
      <c r="M53">
        <v>0</v>
      </c>
      <c r="N53">
        <v>0</v>
      </c>
      <c r="O53">
        <v>1</v>
      </c>
      <c r="P53">
        <v>1</v>
      </c>
      <c r="Q53" t="s">
        <v>15</v>
      </c>
      <c r="R53" s="1">
        <v>2309</v>
      </c>
      <c r="S53">
        <f>IF(VLOOKUP(R53,'Answers &amp; Theoretical'!Q:R,2,FALSE)="N/A",1,0)</f>
        <v>0</v>
      </c>
      <c r="T53">
        <f t="shared" si="16"/>
        <v>0</v>
      </c>
      <c r="U53">
        <f t="shared" si="17"/>
        <v>2</v>
      </c>
      <c r="V53">
        <f t="shared" si="18"/>
        <v>0</v>
      </c>
      <c r="W53">
        <f>VLOOKUP(R53,'Answers &amp; Theoretical'!Q:S,3,FALSE)</f>
        <v>0</v>
      </c>
      <c r="X53">
        <f t="shared" si="9"/>
        <v>0</v>
      </c>
      <c r="Y53" t="str">
        <f t="shared" si="19"/>
        <v>NOT MET</v>
      </c>
      <c r="Z53">
        <f>IF(ISBLANK(VLOOKUP(R53,'Answers &amp; Theoretical'!Q:T,4,FALSE)),0,1)</f>
        <v>0</v>
      </c>
      <c r="AC53" t="str">
        <f t="shared" si="21"/>
        <v>NOT MET</v>
      </c>
      <c r="AD53" t="str">
        <f t="shared" si="21"/>
        <v>NOT MET</v>
      </c>
      <c r="AO53" s="1">
        <v>2408</v>
      </c>
      <c r="AP53" s="1">
        <v>2312</v>
      </c>
      <c r="AQ53">
        <v>2310</v>
      </c>
    </row>
    <row r="54" spans="1:43" x14ac:dyDescent="0.3">
      <c r="A54" s="16">
        <f>IFERROR(
    IF(AND(
        NOT(ISBLANK(INDEX('Answers &amp; Theoretical'!J:J, MATCH(G54, 'Answers &amp; Theoretical'!G:G, 0)))),
        NOT(ISBLANK(INDEX('Answers &amp; Theoretical'!K:K, MATCH(G54, 'Answers &amp; Theoretical'!G:G, 0))))
    ), 1, 0),
    "NO MATCH"
)</f>
        <v>0</v>
      </c>
      <c r="B54">
        <v>0</v>
      </c>
      <c r="C54">
        <v>0</v>
      </c>
      <c r="D54">
        <v>1</v>
      </c>
      <c r="E54">
        <v>1</v>
      </c>
      <c r="F54">
        <v>2202</v>
      </c>
      <c r="G54">
        <v>2202.1</v>
      </c>
      <c r="I54">
        <v>1</v>
      </c>
      <c r="J54" t="str">
        <f>IF(ISBLANK(VLOOKUP(G54,'Answers &amp; Theoretical'!G:L,6,FALSE)),"BLANK",VLOOKUP(G54,'Answers &amp; Theoretical'!G:L,6,FALSE))</f>
        <v>BLANK</v>
      </c>
      <c r="K54">
        <f t="shared" si="0"/>
        <v>1</v>
      </c>
      <c r="L54">
        <f t="shared" si="6"/>
        <v>0</v>
      </c>
      <c r="M54">
        <v>0</v>
      </c>
      <c r="N54">
        <v>1</v>
      </c>
      <c r="O54">
        <v>1</v>
      </c>
      <c r="P54">
        <v>1</v>
      </c>
      <c r="Q54" t="s">
        <v>15</v>
      </c>
      <c r="R54" s="1">
        <v>2310</v>
      </c>
      <c r="S54">
        <f>IF(VLOOKUP(R54,'Answers &amp; Theoretical'!Q:R,2,FALSE)="N/A",1,0)</f>
        <v>0</v>
      </c>
      <c r="T54">
        <f t="shared" si="16"/>
        <v>0</v>
      </c>
      <c r="U54">
        <f t="shared" si="17"/>
        <v>3</v>
      </c>
      <c r="V54">
        <f t="shared" si="18"/>
        <v>0</v>
      </c>
      <c r="W54">
        <f>VLOOKUP(R54,'Answers &amp; Theoretical'!Q:S,3,FALSE)</f>
        <v>0</v>
      </c>
      <c r="X54">
        <f t="shared" si="9"/>
        <v>0</v>
      </c>
      <c r="Y54" t="str">
        <f t="shared" si="19"/>
        <v>NOT MET</v>
      </c>
      <c r="Z54">
        <f>IF(ISBLANK(VLOOKUP(R54,'Answers &amp; Theoretical'!Q:T,4,FALSE)),0,1)</f>
        <v>0</v>
      </c>
      <c r="AB54" t="str">
        <f>$Y54</f>
        <v>NOT MET</v>
      </c>
      <c r="AC54" t="str">
        <f t="shared" si="21"/>
        <v>NOT MET</v>
      </c>
      <c r="AD54" t="str">
        <f t="shared" si="21"/>
        <v>NOT MET</v>
      </c>
      <c r="AO54" s="1">
        <v>2409</v>
      </c>
      <c r="AP54" s="1">
        <v>2313</v>
      </c>
      <c r="AQ54">
        <v>2311</v>
      </c>
    </row>
    <row r="55" spans="1:43" x14ac:dyDescent="0.3">
      <c r="A55" s="16">
        <f>IFERROR(
    IF(AND(
        NOT(ISBLANK(INDEX('Answers &amp; Theoretical'!J:J, MATCH(G55, 'Answers &amp; Theoretical'!G:G, 0)))),
        NOT(ISBLANK(INDEX('Answers &amp; Theoretical'!K:K, MATCH(G55, 'Answers &amp; Theoretical'!G:G, 0))))
    ), 1, 0),
    "NO MATCH"
)</f>
        <v>0</v>
      </c>
      <c r="B55">
        <v>0</v>
      </c>
      <c r="C55">
        <v>0</v>
      </c>
      <c r="D55">
        <v>1</v>
      </c>
      <c r="E55">
        <v>1</v>
      </c>
      <c r="F55">
        <v>2203</v>
      </c>
      <c r="G55">
        <v>2203.1</v>
      </c>
      <c r="I55">
        <v>0</v>
      </c>
      <c r="J55" t="str">
        <f>IF(ISBLANK(VLOOKUP(G55,'Answers &amp; Theoretical'!G:L,6,FALSE)),"BLANK",VLOOKUP(G55,'Answers &amp; Theoretical'!G:L,6,FALSE))</f>
        <v>BLANK</v>
      </c>
      <c r="K55">
        <f t="shared" si="0"/>
        <v>0</v>
      </c>
      <c r="L55">
        <f t="shared" si="6"/>
        <v>0</v>
      </c>
      <c r="M55">
        <v>0</v>
      </c>
      <c r="N55">
        <v>1</v>
      </c>
      <c r="O55">
        <v>1</v>
      </c>
      <c r="P55">
        <v>1</v>
      </c>
      <c r="Q55" t="s">
        <v>15</v>
      </c>
      <c r="R55" s="1">
        <v>2311</v>
      </c>
      <c r="S55">
        <f>IF(VLOOKUP(R55,'Answers &amp; Theoretical'!Q:R,2,FALSE)="N/A",1,0)</f>
        <v>0</v>
      </c>
      <c r="T55">
        <f t="shared" si="16"/>
        <v>0</v>
      </c>
      <c r="U55">
        <f t="shared" si="17"/>
        <v>1</v>
      </c>
      <c r="V55">
        <f t="shared" si="18"/>
        <v>0</v>
      </c>
      <c r="W55">
        <f>VLOOKUP(R55,'Answers &amp; Theoretical'!Q:S,3,FALSE)</f>
        <v>0</v>
      </c>
      <c r="X55">
        <f t="shared" si="9"/>
        <v>0</v>
      </c>
      <c r="Y55" t="str">
        <f t="shared" si="19"/>
        <v>NOT MET</v>
      </c>
      <c r="Z55">
        <f>IF(ISBLANK(VLOOKUP(R55,'Answers &amp; Theoretical'!Q:T,4,FALSE)),0,1)</f>
        <v>0</v>
      </c>
      <c r="AB55" t="str">
        <f>$Y55</f>
        <v>NOT MET</v>
      </c>
      <c r="AC55" t="str">
        <f t="shared" si="21"/>
        <v>NOT MET</v>
      </c>
      <c r="AD55" t="str">
        <f t="shared" si="21"/>
        <v>NOT MET</v>
      </c>
      <c r="AO55" s="1">
        <v>2410</v>
      </c>
      <c r="AP55" s="1">
        <v>2314</v>
      </c>
      <c r="AQ55">
        <v>2312</v>
      </c>
    </row>
    <row r="56" spans="1:43" x14ac:dyDescent="0.3">
      <c r="A56" s="16">
        <f>IFERROR(
    IF(AND(
        NOT(ISBLANK(INDEX('Answers &amp; Theoretical'!J:J, MATCH(G56, 'Answers &amp; Theoretical'!G:G, 0)))),
        NOT(ISBLANK(INDEX('Answers &amp; Theoretical'!K:K, MATCH(G56, 'Answers &amp; Theoretical'!G:G, 0))))
    ), 1, 0),
    "NO MATCH"
)</f>
        <v>0</v>
      </c>
      <c r="B56">
        <v>0</v>
      </c>
      <c r="C56">
        <v>0</v>
      </c>
      <c r="D56">
        <v>1</v>
      </c>
      <c r="E56">
        <v>1</v>
      </c>
      <c r="F56">
        <v>2203</v>
      </c>
      <c r="G56">
        <v>2203.1999999999998</v>
      </c>
      <c r="I56">
        <v>0</v>
      </c>
      <c r="J56" t="str">
        <f>IF(ISBLANK(VLOOKUP(G56,'Answers &amp; Theoretical'!G:L,6,FALSE)),"BLANK",VLOOKUP(G56,'Answers &amp; Theoretical'!G:L,6,FALSE))</f>
        <v>BLANK</v>
      </c>
      <c r="K56">
        <f t="shared" si="0"/>
        <v>0</v>
      </c>
      <c r="L56">
        <f t="shared" si="6"/>
        <v>0</v>
      </c>
      <c r="M56">
        <v>0</v>
      </c>
      <c r="N56">
        <v>1</v>
      </c>
      <c r="O56">
        <v>1</v>
      </c>
      <c r="P56">
        <v>1</v>
      </c>
      <c r="Q56" t="s">
        <v>15</v>
      </c>
      <c r="R56" s="1">
        <v>2312</v>
      </c>
      <c r="S56">
        <f>IF(VLOOKUP(R56,'Answers &amp; Theoretical'!Q:R,2,FALSE)="N/A",1,0)</f>
        <v>0</v>
      </c>
      <c r="T56">
        <f t="shared" si="16"/>
        <v>0</v>
      </c>
      <c r="U56">
        <f t="shared" si="17"/>
        <v>6</v>
      </c>
      <c r="V56">
        <f t="shared" si="18"/>
        <v>0</v>
      </c>
      <c r="W56">
        <f>VLOOKUP(R56,'Answers &amp; Theoretical'!Q:S,3,FALSE)</f>
        <v>0</v>
      </c>
      <c r="X56">
        <f t="shared" si="9"/>
        <v>0</v>
      </c>
      <c r="Y56" t="str">
        <f t="shared" si="19"/>
        <v>NOT MET</v>
      </c>
      <c r="Z56">
        <f>IF(ISBLANK(VLOOKUP(R56,'Answers &amp; Theoretical'!Q:T,4,FALSE)),0,1)</f>
        <v>0</v>
      </c>
      <c r="AB56" t="str">
        <f>$Y56</f>
        <v>NOT MET</v>
      </c>
      <c r="AC56" t="str">
        <f t="shared" si="21"/>
        <v>NOT MET</v>
      </c>
      <c r="AD56" t="str">
        <f t="shared" si="21"/>
        <v>NOT MET</v>
      </c>
      <c r="AO56" s="1">
        <v>2411</v>
      </c>
      <c r="AP56" s="1">
        <v>2315</v>
      </c>
      <c r="AQ56">
        <v>2313</v>
      </c>
    </row>
    <row r="57" spans="1:43" x14ac:dyDescent="0.3">
      <c r="A57" s="16">
        <f>IFERROR(
    IF(AND(
        NOT(ISBLANK(INDEX('Answers &amp; Theoretical'!J:J, MATCH(G57, 'Answers &amp; Theoretical'!G:G, 0)))),
        NOT(ISBLANK(INDEX('Answers &amp; Theoretical'!K:K, MATCH(G57, 'Answers &amp; Theoretical'!G:G, 0))))
    ), 1, 0),
    "NO MATCH"
)</f>
        <v>0</v>
      </c>
      <c r="B57">
        <v>0</v>
      </c>
      <c r="C57">
        <v>1</v>
      </c>
      <c r="D57">
        <v>1</v>
      </c>
      <c r="E57">
        <v>1</v>
      </c>
      <c r="F57">
        <v>2204</v>
      </c>
      <c r="G57">
        <v>2204.1</v>
      </c>
      <c r="I57">
        <v>1</v>
      </c>
      <c r="J57" t="str">
        <f>IF(ISBLANK(VLOOKUP(G57,'Answers &amp; Theoretical'!G:L,6,FALSE)),"BLANK",VLOOKUP(G57,'Answers &amp; Theoretical'!G:L,6,FALSE))</f>
        <v>BLANK</v>
      </c>
      <c r="K57">
        <f t="shared" si="0"/>
        <v>1</v>
      </c>
      <c r="L57">
        <f t="shared" si="6"/>
        <v>0</v>
      </c>
      <c r="M57">
        <v>0</v>
      </c>
      <c r="N57">
        <v>0</v>
      </c>
      <c r="O57">
        <v>1</v>
      </c>
      <c r="P57">
        <v>1</v>
      </c>
      <c r="Q57" t="s">
        <v>15</v>
      </c>
      <c r="R57" s="1">
        <v>2313</v>
      </c>
      <c r="S57">
        <f>IF(VLOOKUP(R57,'Answers &amp; Theoretical'!Q:R,2,FALSE)="N/A",1,0)</f>
        <v>0</v>
      </c>
      <c r="T57">
        <f t="shared" si="16"/>
        <v>0</v>
      </c>
      <c r="U57">
        <f t="shared" si="17"/>
        <v>3</v>
      </c>
      <c r="V57">
        <f t="shared" si="18"/>
        <v>0</v>
      </c>
      <c r="W57">
        <f>VLOOKUP(R57,'Answers &amp; Theoretical'!Q:S,3,FALSE)</f>
        <v>0</v>
      </c>
      <c r="X57">
        <f t="shared" si="9"/>
        <v>0</v>
      </c>
      <c r="Y57" t="str">
        <f t="shared" si="19"/>
        <v>NOT MET</v>
      </c>
      <c r="Z57">
        <f>IF(ISBLANK(VLOOKUP(R57,'Answers &amp; Theoretical'!Q:T,4,FALSE)),0,1)</f>
        <v>0</v>
      </c>
      <c r="AC57" t="str">
        <f t="shared" si="21"/>
        <v>NOT MET</v>
      </c>
      <c r="AD57" t="str">
        <f t="shared" si="21"/>
        <v>NOT MET</v>
      </c>
      <c r="AO57" s="1">
        <v>2412</v>
      </c>
      <c r="AP57" s="1">
        <v>2316</v>
      </c>
      <c r="AQ57">
        <v>2314</v>
      </c>
    </row>
    <row r="58" spans="1:43" x14ac:dyDescent="0.3">
      <c r="A58" s="16">
        <f>IFERROR(
    IF(AND(
        NOT(ISBLANK(INDEX('Answers &amp; Theoretical'!J:J, MATCH(G58, 'Answers &amp; Theoretical'!G:G, 0)))),
        NOT(ISBLANK(INDEX('Answers &amp; Theoretical'!K:K, MATCH(G58, 'Answers &amp; Theoretical'!G:G, 0))))
    ), 1, 0),
    "NO MATCH"
)</f>
        <v>0</v>
      </c>
      <c r="B58">
        <v>0</v>
      </c>
      <c r="C58">
        <v>1</v>
      </c>
      <c r="D58">
        <v>1</v>
      </c>
      <c r="E58">
        <v>1</v>
      </c>
      <c r="F58">
        <v>2205</v>
      </c>
      <c r="G58">
        <v>2205.1</v>
      </c>
      <c r="I58">
        <v>1</v>
      </c>
      <c r="J58" t="str">
        <f>IF(ISBLANK(VLOOKUP(G58,'Answers &amp; Theoretical'!G:L,6,FALSE)),"BLANK",VLOOKUP(G58,'Answers &amp; Theoretical'!G:L,6,FALSE))</f>
        <v>BLANK</v>
      </c>
      <c r="K58">
        <f t="shared" si="0"/>
        <v>1</v>
      </c>
      <c r="L58">
        <f t="shared" si="6"/>
        <v>0</v>
      </c>
      <c r="M58">
        <v>1</v>
      </c>
      <c r="N58">
        <v>1</v>
      </c>
      <c r="O58">
        <v>1</v>
      </c>
      <c r="P58">
        <v>1</v>
      </c>
      <c r="Q58" t="s">
        <v>15</v>
      </c>
      <c r="R58" s="1">
        <v>2314</v>
      </c>
      <c r="S58">
        <f>IF(VLOOKUP(R58,'Answers &amp; Theoretical'!Q:R,2,FALSE)="N/A",1,0)</f>
        <v>0</v>
      </c>
      <c r="T58">
        <f t="shared" si="16"/>
        <v>0</v>
      </c>
      <c r="U58">
        <f t="shared" si="17"/>
        <v>2</v>
      </c>
      <c r="V58">
        <f t="shared" si="18"/>
        <v>0</v>
      </c>
      <c r="W58">
        <f>VLOOKUP(R58,'Answers &amp; Theoretical'!Q:S,3,FALSE)</f>
        <v>0</v>
      </c>
      <c r="X58">
        <f t="shared" si="9"/>
        <v>0</v>
      </c>
      <c r="Y58" t="str">
        <f t="shared" si="19"/>
        <v>NOT MET</v>
      </c>
      <c r="Z58">
        <f>IF(ISBLANK(VLOOKUP(R58,'Answers &amp; Theoretical'!Q:T,4,FALSE)),0,1)</f>
        <v>0</v>
      </c>
      <c r="AA58" t="str">
        <f>$Y58</f>
        <v>NOT MET</v>
      </c>
      <c r="AB58" t="str">
        <f>$Y58</f>
        <v>NOT MET</v>
      </c>
      <c r="AC58" t="str">
        <f t="shared" si="21"/>
        <v>NOT MET</v>
      </c>
      <c r="AD58" t="str">
        <f t="shared" si="21"/>
        <v>NOT MET</v>
      </c>
      <c r="AO58" s="1">
        <v>2413</v>
      </c>
      <c r="AP58" s="1">
        <v>2317</v>
      </c>
      <c r="AQ58">
        <v>2315</v>
      </c>
    </row>
    <row r="59" spans="1:43" x14ac:dyDescent="0.3">
      <c r="A59" s="16">
        <f>IFERROR(
    IF(AND(
        NOT(ISBLANK(INDEX('Answers &amp; Theoretical'!J:J, MATCH(G59, 'Answers &amp; Theoretical'!G:G, 0)))),
        NOT(ISBLANK(INDEX('Answers &amp; Theoretical'!K:K, MATCH(G59, 'Answers &amp; Theoretical'!G:G, 0))))
    ), 1, 0),
    "NO MATCH"
)</f>
        <v>0</v>
      </c>
      <c r="B59">
        <v>0</v>
      </c>
      <c r="C59">
        <v>1</v>
      </c>
      <c r="D59">
        <v>1</v>
      </c>
      <c r="E59">
        <v>1</v>
      </c>
      <c r="F59">
        <v>2206</v>
      </c>
      <c r="G59">
        <v>2206.1</v>
      </c>
      <c r="I59">
        <v>1</v>
      </c>
      <c r="J59" t="str">
        <f>IF(ISBLANK(VLOOKUP(G59,'Answers &amp; Theoretical'!G:L,6,FALSE)),"BLANK",VLOOKUP(G59,'Answers &amp; Theoretical'!G:L,6,FALSE))</f>
        <v>BLANK</v>
      </c>
      <c r="K59">
        <f t="shared" si="0"/>
        <v>1</v>
      </c>
      <c r="L59">
        <f t="shared" si="6"/>
        <v>0</v>
      </c>
      <c r="M59">
        <v>0</v>
      </c>
      <c r="N59">
        <v>1</v>
      </c>
      <c r="O59">
        <v>1</v>
      </c>
      <c r="P59">
        <v>1</v>
      </c>
      <c r="Q59" t="s">
        <v>15</v>
      </c>
      <c r="R59" s="1">
        <v>2315</v>
      </c>
      <c r="S59">
        <f>IF(VLOOKUP(R59,'Answers &amp; Theoretical'!Q:R,2,FALSE)="N/A",1,0)</f>
        <v>0</v>
      </c>
      <c r="T59">
        <f t="shared" si="16"/>
        <v>0</v>
      </c>
      <c r="U59">
        <f t="shared" si="17"/>
        <v>3</v>
      </c>
      <c r="V59">
        <f t="shared" si="18"/>
        <v>0</v>
      </c>
      <c r="W59">
        <f>VLOOKUP(R59,'Answers &amp; Theoretical'!Q:S,3,FALSE)</f>
        <v>0</v>
      </c>
      <c r="X59">
        <f t="shared" si="9"/>
        <v>0</v>
      </c>
      <c r="Y59" t="str">
        <f t="shared" si="19"/>
        <v>NOT MET</v>
      </c>
      <c r="Z59">
        <f>IF(ISBLANK(VLOOKUP(R59,'Answers &amp; Theoretical'!Q:T,4,FALSE)),0,1)</f>
        <v>0</v>
      </c>
      <c r="AB59" t="str">
        <f>$Y59</f>
        <v>NOT MET</v>
      </c>
      <c r="AC59" t="str">
        <f t="shared" si="21"/>
        <v>NOT MET</v>
      </c>
      <c r="AD59" t="str">
        <f t="shared" si="21"/>
        <v>NOT MET</v>
      </c>
      <c r="AO59" s="1">
        <v>2414</v>
      </c>
      <c r="AP59" s="1">
        <v>2318</v>
      </c>
      <c r="AQ59">
        <v>2316</v>
      </c>
    </row>
    <row r="60" spans="1:43" x14ac:dyDescent="0.3">
      <c r="A60" s="16">
        <f>IFERROR(
    IF(AND(
        NOT(ISBLANK(INDEX('Answers &amp; Theoretical'!J:J, MATCH(G60, 'Answers &amp; Theoretical'!G:G, 0)))),
        NOT(ISBLANK(INDEX('Answers &amp; Theoretical'!K:K, MATCH(G60, 'Answers &amp; Theoretical'!G:G, 0))))
    ), 1, 0),
    "NO MATCH"
)</f>
        <v>0</v>
      </c>
      <c r="B60">
        <v>0</v>
      </c>
      <c r="C60">
        <v>1</v>
      </c>
      <c r="D60">
        <v>1</v>
      </c>
      <c r="E60">
        <v>1</v>
      </c>
      <c r="F60">
        <v>2207</v>
      </c>
      <c r="G60">
        <v>2207.1</v>
      </c>
      <c r="I60">
        <v>0</v>
      </c>
      <c r="J60" t="str">
        <f>IF(ISBLANK(VLOOKUP(G60,'Answers &amp; Theoretical'!G:L,6,FALSE)),"BLANK",VLOOKUP(G60,'Answers &amp; Theoretical'!G:L,6,FALSE))</f>
        <v>BLANK</v>
      </c>
      <c r="K60">
        <f t="shared" si="0"/>
        <v>0</v>
      </c>
      <c r="L60">
        <f t="shared" si="6"/>
        <v>0</v>
      </c>
      <c r="M60">
        <v>0</v>
      </c>
      <c r="N60">
        <v>1</v>
      </c>
      <c r="O60">
        <v>1</v>
      </c>
      <c r="P60">
        <v>1</v>
      </c>
      <c r="Q60" t="s">
        <v>15</v>
      </c>
      <c r="R60" s="1">
        <v>2316</v>
      </c>
      <c r="S60">
        <f>IF(VLOOKUP(R60,'Answers &amp; Theoretical'!Q:R,2,FALSE)="N/A",1,0)</f>
        <v>0</v>
      </c>
      <c r="T60">
        <f t="shared" si="16"/>
        <v>0</v>
      </c>
      <c r="U60">
        <f t="shared" si="17"/>
        <v>5</v>
      </c>
      <c r="V60">
        <f t="shared" si="18"/>
        <v>0</v>
      </c>
      <c r="W60">
        <f>VLOOKUP(R60,'Answers &amp; Theoretical'!Q:S,3,FALSE)</f>
        <v>0</v>
      </c>
      <c r="X60">
        <f t="shared" si="9"/>
        <v>0</v>
      </c>
      <c r="Y60" t="str">
        <f t="shared" si="19"/>
        <v>NOT MET</v>
      </c>
      <c r="Z60">
        <f>IF(ISBLANK(VLOOKUP(R60,'Answers &amp; Theoretical'!Q:T,4,FALSE)),0,1)</f>
        <v>0</v>
      </c>
      <c r="AB60" t="str">
        <f>$Y60</f>
        <v>NOT MET</v>
      </c>
      <c r="AC60" t="str">
        <f t="shared" si="21"/>
        <v>NOT MET</v>
      </c>
      <c r="AD60" t="str">
        <f t="shared" si="21"/>
        <v>NOT MET</v>
      </c>
      <c r="AO60" s="1">
        <v>2417</v>
      </c>
      <c r="AP60" s="1">
        <v>2319</v>
      </c>
      <c r="AQ60">
        <v>2317</v>
      </c>
    </row>
    <row r="61" spans="1:43" x14ac:dyDescent="0.3">
      <c r="A61" s="16">
        <f>IFERROR(
    IF(AND(
        NOT(ISBLANK(INDEX('Answers &amp; Theoretical'!J:J, MATCH(G61, 'Answers &amp; Theoretical'!G:G, 0)))),
        NOT(ISBLANK(INDEX('Answers &amp; Theoretical'!K:K, MATCH(G61, 'Answers &amp; Theoretical'!G:G, 0))))
    ), 1, 0),
    "NO MATCH"
)</f>
        <v>0</v>
      </c>
      <c r="B61">
        <v>0</v>
      </c>
      <c r="C61">
        <v>1</v>
      </c>
      <c r="D61">
        <v>1</v>
      </c>
      <c r="E61">
        <v>1</v>
      </c>
      <c r="F61">
        <v>2207</v>
      </c>
      <c r="G61">
        <v>2207.1999999999998</v>
      </c>
      <c r="I61">
        <v>0</v>
      </c>
      <c r="J61" t="str">
        <f>IF(ISBLANK(VLOOKUP(G61,'Answers &amp; Theoretical'!G:L,6,FALSE)),"BLANK",VLOOKUP(G61,'Answers &amp; Theoretical'!G:L,6,FALSE))</f>
        <v>BLANK</v>
      </c>
      <c r="K61">
        <f t="shared" si="0"/>
        <v>0</v>
      </c>
      <c r="L61">
        <f t="shared" si="6"/>
        <v>0</v>
      </c>
      <c r="M61">
        <v>0</v>
      </c>
      <c r="N61">
        <v>1</v>
      </c>
      <c r="O61">
        <v>1</v>
      </c>
      <c r="P61">
        <v>1</v>
      </c>
      <c r="Q61" t="s">
        <v>15</v>
      </c>
      <c r="R61" s="1">
        <v>2317</v>
      </c>
      <c r="S61">
        <f>IF(VLOOKUP(R61,'Answers &amp; Theoretical'!Q:R,2,FALSE)="N/A",1,0)</f>
        <v>0</v>
      </c>
      <c r="T61">
        <f t="shared" si="16"/>
        <v>0</v>
      </c>
      <c r="U61">
        <f t="shared" si="17"/>
        <v>2</v>
      </c>
      <c r="V61">
        <f t="shared" si="18"/>
        <v>0</v>
      </c>
      <c r="W61">
        <f>VLOOKUP(R61,'Answers &amp; Theoretical'!Q:S,3,FALSE)</f>
        <v>0</v>
      </c>
      <c r="X61">
        <f t="shared" si="9"/>
        <v>0</v>
      </c>
      <c r="Y61" t="str">
        <f t="shared" si="19"/>
        <v>NOT MET</v>
      </c>
      <c r="Z61">
        <f>IF(ISBLANK(VLOOKUP(R61,'Answers &amp; Theoretical'!Q:T,4,FALSE)),0,1)</f>
        <v>0</v>
      </c>
      <c r="AB61" t="str">
        <f>$Y61</f>
        <v>NOT MET</v>
      </c>
      <c r="AC61" t="str">
        <f t="shared" si="21"/>
        <v>NOT MET</v>
      </c>
      <c r="AD61" t="str">
        <f t="shared" si="21"/>
        <v>NOT MET</v>
      </c>
      <c r="AO61" s="1">
        <v>2418</v>
      </c>
      <c r="AP61" s="1">
        <v>2320</v>
      </c>
      <c r="AQ61">
        <v>2318</v>
      </c>
    </row>
    <row r="62" spans="1:43" x14ac:dyDescent="0.3">
      <c r="A62" s="16">
        <f>IFERROR(
    IF(AND(
        NOT(ISBLANK(INDEX('Answers &amp; Theoretical'!J:J, MATCH(G62, 'Answers &amp; Theoretical'!G:G, 0)))),
        NOT(ISBLANK(INDEX('Answers &amp; Theoretical'!K:K, MATCH(G62, 'Answers &amp; Theoretical'!G:G, 0))))
    ), 1, 0),
    "NO MATCH"
)</f>
        <v>0</v>
      </c>
      <c r="B62">
        <v>0</v>
      </c>
      <c r="C62">
        <v>0</v>
      </c>
      <c r="D62">
        <v>1</v>
      </c>
      <c r="E62">
        <v>1</v>
      </c>
      <c r="F62">
        <v>2208</v>
      </c>
      <c r="G62">
        <v>2208.1</v>
      </c>
      <c r="I62">
        <v>0</v>
      </c>
      <c r="J62" t="str">
        <f>IF(ISBLANK(VLOOKUP(G62,'Answers &amp; Theoretical'!G:L,6,FALSE)),"BLANK",VLOOKUP(G62,'Answers &amp; Theoretical'!G:L,6,FALSE))</f>
        <v>BLANK</v>
      </c>
      <c r="K62">
        <f t="shared" si="0"/>
        <v>0</v>
      </c>
      <c r="L62">
        <f t="shared" si="6"/>
        <v>0</v>
      </c>
      <c r="M62">
        <v>0</v>
      </c>
      <c r="N62">
        <v>1</v>
      </c>
      <c r="O62">
        <v>1</v>
      </c>
      <c r="P62">
        <v>1</v>
      </c>
      <c r="Q62" t="s">
        <v>15</v>
      </c>
      <c r="R62" s="1">
        <v>2318</v>
      </c>
      <c r="S62">
        <f>IF(VLOOKUP(R62,'Answers &amp; Theoretical'!Q:R,2,FALSE)="N/A",1,0)</f>
        <v>0</v>
      </c>
      <c r="T62">
        <f t="shared" si="16"/>
        <v>0</v>
      </c>
      <c r="U62">
        <f t="shared" si="17"/>
        <v>2</v>
      </c>
      <c r="V62">
        <f t="shared" si="18"/>
        <v>0</v>
      </c>
      <c r="W62">
        <f>VLOOKUP(R62,'Answers &amp; Theoretical'!Q:S,3,FALSE)</f>
        <v>0</v>
      </c>
      <c r="X62">
        <f t="shared" si="9"/>
        <v>0</v>
      </c>
      <c r="Y62" t="str">
        <f t="shared" si="19"/>
        <v>NOT MET</v>
      </c>
      <c r="Z62">
        <f>IF(ISBLANK(VLOOKUP(R62,'Answers &amp; Theoretical'!Q:T,4,FALSE)),0,1)</f>
        <v>0</v>
      </c>
      <c r="AB62" t="str">
        <f>$Y62</f>
        <v>NOT MET</v>
      </c>
      <c r="AC62" t="str">
        <f t="shared" si="21"/>
        <v>NOT MET</v>
      </c>
      <c r="AD62" t="str">
        <f t="shared" si="21"/>
        <v>NOT MET</v>
      </c>
      <c r="AO62" s="1">
        <v>2419</v>
      </c>
      <c r="AP62" s="1">
        <v>2321</v>
      </c>
      <c r="AQ62">
        <v>2319</v>
      </c>
    </row>
    <row r="63" spans="1:43" x14ac:dyDescent="0.3">
      <c r="A63" s="16">
        <f>IFERROR(
    IF(AND(
        NOT(ISBLANK(INDEX('Answers &amp; Theoretical'!J:J, MATCH(G63, 'Answers &amp; Theoretical'!G:G, 0)))),
        NOT(ISBLANK(INDEX('Answers &amp; Theoretical'!K:K, MATCH(G63, 'Answers &amp; Theoretical'!G:G, 0))))
    ), 1, 0),
    "NO MATCH"
)</f>
        <v>0</v>
      </c>
      <c r="B63">
        <v>0</v>
      </c>
      <c r="C63">
        <v>0</v>
      </c>
      <c r="D63">
        <v>1</v>
      </c>
      <c r="E63">
        <v>1</v>
      </c>
      <c r="F63">
        <v>2208</v>
      </c>
      <c r="G63">
        <v>2208.1999999999998</v>
      </c>
      <c r="I63">
        <v>0</v>
      </c>
      <c r="J63" t="str">
        <f>IF(ISBLANK(VLOOKUP(G63,'Answers &amp; Theoretical'!G:L,6,FALSE)),"BLANK",VLOOKUP(G63,'Answers &amp; Theoretical'!G:L,6,FALSE))</f>
        <v>BLANK</v>
      </c>
      <c r="K63">
        <f t="shared" si="0"/>
        <v>0</v>
      </c>
      <c r="L63">
        <f t="shared" si="6"/>
        <v>0</v>
      </c>
      <c r="M63">
        <v>0</v>
      </c>
      <c r="N63">
        <v>1</v>
      </c>
      <c r="O63">
        <v>1</v>
      </c>
      <c r="P63">
        <v>1</v>
      </c>
      <c r="Q63" t="s">
        <v>15</v>
      </c>
      <c r="R63" s="1">
        <v>2319</v>
      </c>
      <c r="S63">
        <f>IF(VLOOKUP(R63,'Answers &amp; Theoretical'!Q:R,2,FALSE)="N/A",1,0)</f>
        <v>0</v>
      </c>
      <c r="T63">
        <f t="shared" si="16"/>
        <v>0</v>
      </c>
      <c r="U63">
        <f t="shared" si="17"/>
        <v>1</v>
      </c>
      <c r="V63">
        <f t="shared" si="18"/>
        <v>0</v>
      </c>
      <c r="W63">
        <f>VLOOKUP(R63,'Answers &amp; Theoretical'!Q:S,3,FALSE)</f>
        <v>0</v>
      </c>
      <c r="X63">
        <f t="shared" si="9"/>
        <v>0</v>
      </c>
      <c r="Y63" t="str">
        <f t="shared" si="19"/>
        <v>NOT MET</v>
      </c>
      <c r="Z63">
        <f>IF(ISBLANK(VLOOKUP(R63,'Answers &amp; Theoretical'!Q:T,4,FALSE)),0,1)</f>
        <v>0</v>
      </c>
      <c r="AB63" t="str">
        <f>$Y63</f>
        <v>NOT MET</v>
      </c>
      <c r="AC63" t="str">
        <f t="shared" si="21"/>
        <v>NOT MET</v>
      </c>
      <c r="AD63" t="str">
        <f t="shared" si="21"/>
        <v>NOT MET</v>
      </c>
      <c r="AO63" s="1">
        <v>2420</v>
      </c>
      <c r="AP63" s="1">
        <v>2322</v>
      </c>
      <c r="AQ63">
        <v>2320</v>
      </c>
    </row>
    <row r="64" spans="1:43" x14ac:dyDescent="0.3">
      <c r="A64" s="16">
        <f>IFERROR(
    IF(AND(
        NOT(ISBLANK(INDEX('Answers &amp; Theoretical'!J:J, MATCH(G64, 'Answers &amp; Theoretical'!G:G, 0)))),
        NOT(ISBLANK(INDEX('Answers &amp; Theoretical'!K:K, MATCH(G64, 'Answers &amp; Theoretical'!G:G, 0))))
    ), 1, 0),
    "NO MATCH"
)</f>
        <v>0</v>
      </c>
      <c r="B64">
        <v>0</v>
      </c>
      <c r="C64">
        <v>0</v>
      </c>
      <c r="D64">
        <v>1</v>
      </c>
      <c r="E64">
        <v>1</v>
      </c>
      <c r="F64">
        <v>2208</v>
      </c>
      <c r="G64">
        <v>2208.3000000000002</v>
      </c>
      <c r="I64">
        <v>0</v>
      </c>
      <c r="J64" t="str">
        <f>IF(ISBLANK(VLOOKUP(G64,'Answers &amp; Theoretical'!G:L,6,FALSE)),"BLANK",VLOOKUP(G64,'Answers &amp; Theoretical'!G:L,6,FALSE))</f>
        <v>BLANK</v>
      </c>
      <c r="K64">
        <f t="shared" si="0"/>
        <v>0</v>
      </c>
      <c r="L64">
        <f t="shared" si="6"/>
        <v>0</v>
      </c>
      <c r="M64">
        <v>0</v>
      </c>
      <c r="N64">
        <v>0</v>
      </c>
      <c r="O64">
        <v>1</v>
      </c>
      <c r="P64">
        <v>1</v>
      </c>
      <c r="Q64" t="s">
        <v>15</v>
      </c>
      <c r="R64" s="1">
        <v>2320</v>
      </c>
      <c r="S64">
        <f>IF(VLOOKUP(R64,'Answers &amp; Theoretical'!Q:R,2,FALSE)="N/A",1,0)</f>
        <v>0</v>
      </c>
      <c r="T64">
        <f t="shared" si="16"/>
        <v>0</v>
      </c>
      <c r="U64">
        <f t="shared" si="17"/>
        <v>4</v>
      </c>
      <c r="V64">
        <f t="shared" si="18"/>
        <v>0</v>
      </c>
      <c r="W64">
        <f>VLOOKUP(R64,'Answers &amp; Theoretical'!Q:S,3,FALSE)</f>
        <v>0</v>
      </c>
      <c r="X64">
        <f t="shared" si="9"/>
        <v>0</v>
      </c>
      <c r="Y64" t="str">
        <f t="shared" si="19"/>
        <v>NOT MET</v>
      </c>
      <c r="Z64">
        <f>IF(ISBLANK(VLOOKUP(R64,'Answers &amp; Theoretical'!Q:T,4,FALSE)),0,1)</f>
        <v>0</v>
      </c>
      <c r="AC64" t="str">
        <f t="shared" si="21"/>
        <v>NOT MET</v>
      </c>
      <c r="AD64" t="str">
        <f t="shared" si="21"/>
        <v>NOT MET</v>
      </c>
      <c r="AO64" s="1">
        <v>2421</v>
      </c>
      <c r="AP64" s="1">
        <v>2323</v>
      </c>
      <c r="AQ64">
        <v>2321</v>
      </c>
    </row>
    <row r="65" spans="1:43" x14ac:dyDescent="0.3">
      <c r="A65" s="16">
        <f>IFERROR(
    IF(AND(
        NOT(ISBLANK(INDEX('Answers &amp; Theoretical'!J:J, MATCH(G65, 'Answers &amp; Theoretical'!G:G, 0)))),
        NOT(ISBLANK(INDEX('Answers &amp; Theoretical'!K:K, MATCH(G65, 'Answers &amp; Theoretical'!G:G, 0))))
    ), 1, 0),
    "NO MATCH"
)</f>
        <v>0</v>
      </c>
      <c r="B65">
        <v>0</v>
      </c>
      <c r="C65">
        <v>0</v>
      </c>
      <c r="D65">
        <v>1</v>
      </c>
      <c r="E65">
        <v>1</v>
      </c>
      <c r="F65">
        <v>2208</v>
      </c>
      <c r="G65">
        <v>2208.4</v>
      </c>
      <c r="I65">
        <v>0</v>
      </c>
      <c r="J65" t="str">
        <f>IF(ISBLANK(VLOOKUP(G65,'Answers &amp; Theoretical'!G:L,6,FALSE)),"BLANK",VLOOKUP(G65,'Answers &amp; Theoretical'!G:L,6,FALSE))</f>
        <v>BLANK</v>
      </c>
      <c r="K65">
        <f t="shared" si="0"/>
        <v>0</v>
      </c>
      <c r="L65">
        <f t="shared" si="6"/>
        <v>0</v>
      </c>
      <c r="M65">
        <v>0</v>
      </c>
      <c r="N65">
        <v>1</v>
      </c>
      <c r="O65">
        <v>1</v>
      </c>
      <c r="P65">
        <v>1</v>
      </c>
      <c r="Q65" t="s">
        <v>15</v>
      </c>
      <c r="R65" s="1">
        <v>2321</v>
      </c>
      <c r="S65">
        <f>IF(VLOOKUP(R65,'Answers &amp; Theoretical'!Q:R,2,FALSE)="N/A",1,0)</f>
        <v>0</v>
      </c>
      <c r="T65">
        <f t="shared" si="16"/>
        <v>0</v>
      </c>
      <c r="U65">
        <f t="shared" si="17"/>
        <v>4</v>
      </c>
      <c r="V65">
        <f t="shared" si="18"/>
        <v>0</v>
      </c>
      <c r="W65">
        <f>VLOOKUP(R65,'Answers &amp; Theoretical'!Q:S,3,FALSE)</f>
        <v>0</v>
      </c>
      <c r="X65">
        <f t="shared" si="9"/>
        <v>0</v>
      </c>
      <c r="Y65" t="str">
        <f t="shared" si="19"/>
        <v>NOT MET</v>
      </c>
      <c r="Z65">
        <f>IF(ISBLANK(VLOOKUP(R65,'Answers &amp; Theoretical'!Q:T,4,FALSE)),0,1)</f>
        <v>0</v>
      </c>
      <c r="AB65" t="str">
        <f t="shared" ref="AB65:AB73" si="22">$Y65</f>
        <v>NOT MET</v>
      </c>
      <c r="AC65" t="str">
        <f t="shared" ref="AC65:AD82" si="23">$Y65</f>
        <v>NOT MET</v>
      </c>
      <c r="AD65" t="str">
        <f t="shared" si="23"/>
        <v>NOT MET</v>
      </c>
      <c r="AO65" s="1">
        <v>2422</v>
      </c>
      <c r="AP65" s="1">
        <v>2400</v>
      </c>
      <c r="AQ65">
        <v>2322</v>
      </c>
    </row>
    <row r="66" spans="1:43" x14ac:dyDescent="0.3">
      <c r="A66" s="16">
        <f>IFERROR(
    IF(AND(
        NOT(ISBLANK(INDEX('Answers &amp; Theoretical'!J:J, MATCH(G66, 'Answers &amp; Theoretical'!G:G, 0)))),
        NOT(ISBLANK(INDEX('Answers &amp; Theoretical'!K:K, MATCH(G66, 'Answers &amp; Theoretical'!G:G, 0))))
    ), 1, 0),
    "NO MATCH"
)</f>
        <v>0</v>
      </c>
      <c r="B66">
        <v>0</v>
      </c>
      <c r="C66">
        <v>0</v>
      </c>
      <c r="D66">
        <v>0</v>
      </c>
      <c r="E66">
        <v>1</v>
      </c>
      <c r="F66">
        <v>2209</v>
      </c>
      <c r="G66">
        <v>2209.1</v>
      </c>
      <c r="I66">
        <v>1</v>
      </c>
      <c r="J66" t="str">
        <f>IF(ISBLANK(VLOOKUP(G66,'Answers &amp; Theoretical'!G:L,6,FALSE)),"BLANK",VLOOKUP(G66,'Answers &amp; Theoretical'!G:L,6,FALSE))</f>
        <v>BLANK</v>
      </c>
      <c r="K66">
        <f t="shared" ref="K66:K129" si="24">IF(SUMIFS(J:J, F:F, F66, I:I, 1) &lt; SUMIFS(I:I, F:F, F66, I:I, 1), 1, 0)</f>
        <v>1</v>
      </c>
      <c r="L66">
        <f t="shared" si="6"/>
        <v>0</v>
      </c>
      <c r="M66">
        <v>0</v>
      </c>
      <c r="N66">
        <v>1</v>
      </c>
      <c r="O66">
        <v>1</v>
      </c>
      <c r="P66">
        <v>1</v>
      </c>
      <c r="Q66" t="s">
        <v>15</v>
      </c>
      <c r="R66" s="1">
        <v>2322</v>
      </c>
      <c r="S66">
        <f>IF(VLOOKUP(R66,'Answers &amp; Theoretical'!Q:R,2,FALSE)="N/A",1,0)</f>
        <v>0</v>
      </c>
      <c r="T66">
        <f t="shared" ref="T66:T97" si="25">SUMIFS(J:J,F:F,R66)</f>
        <v>0</v>
      </c>
      <c r="U66">
        <f t="shared" ref="U66:U97" si="26">COUNTIF(F:F,R66)</f>
        <v>2</v>
      </c>
      <c r="V66">
        <f t="shared" ref="V66:V97" si="27">IF(VLOOKUP(R66,F:K,6,0)=1,0,IF(T66=0,0,IF(T66=U66,2,1)))</f>
        <v>0</v>
      </c>
      <c r="W66">
        <f>VLOOKUP(R66,'Answers &amp; Theoretical'!Q:S,3,FALSE)</f>
        <v>0</v>
      </c>
      <c r="X66">
        <f t="shared" si="9"/>
        <v>0</v>
      </c>
      <c r="Y66" t="str">
        <f t="shared" ref="Y66:Y97" si="28">IF(X66=2,"MET",IF(X66=1,"(" &amp; T66 &amp; "/" &amp; U66 &amp; ") PARTIALLY MET " &amp; TEXT(T66/U66, "0.00%"),"NOT MET"))</f>
        <v>NOT MET</v>
      </c>
      <c r="Z66">
        <f>IF(ISBLANK(VLOOKUP(R66,'Answers &amp; Theoretical'!Q:T,4,FALSE)),0,1)</f>
        <v>0</v>
      </c>
      <c r="AB66" t="str">
        <f t="shared" si="22"/>
        <v>NOT MET</v>
      </c>
      <c r="AC66" t="str">
        <f t="shared" si="23"/>
        <v>NOT MET</v>
      </c>
      <c r="AD66" t="str">
        <f t="shared" si="23"/>
        <v>NOT MET</v>
      </c>
      <c r="AO66" s="1">
        <v>2423</v>
      </c>
      <c r="AP66" s="1">
        <v>2401</v>
      </c>
      <c r="AQ66">
        <v>2323</v>
      </c>
    </row>
    <row r="67" spans="1:43" x14ac:dyDescent="0.3">
      <c r="A67" s="16">
        <f>IFERROR(
    IF(AND(
        NOT(ISBLANK(INDEX('Answers &amp; Theoretical'!J:J, MATCH(G67, 'Answers &amp; Theoretical'!G:G, 0)))),
        NOT(ISBLANK(INDEX('Answers &amp; Theoretical'!K:K, MATCH(G67, 'Answers &amp; Theoretical'!G:G, 0))))
    ), 1, 0),
    "NO MATCH"
)</f>
        <v>0</v>
      </c>
      <c r="B67">
        <v>0</v>
      </c>
      <c r="C67">
        <v>1</v>
      </c>
      <c r="D67">
        <v>1</v>
      </c>
      <c r="E67">
        <v>1</v>
      </c>
      <c r="F67">
        <v>2210</v>
      </c>
      <c r="G67">
        <v>2210.1</v>
      </c>
      <c r="I67">
        <v>0</v>
      </c>
      <c r="J67" t="str">
        <f>IF(ISBLANK(VLOOKUP(G67,'Answers &amp; Theoretical'!G:L,6,FALSE)),"BLANK",VLOOKUP(G67,'Answers &amp; Theoretical'!G:L,6,FALSE))</f>
        <v>BLANK</v>
      </c>
      <c r="K67">
        <f t="shared" si="24"/>
        <v>0</v>
      </c>
      <c r="L67">
        <f t="shared" ref="L67:L130" si="29">IF(COUNTIF(F:F,R67)=COUNTIFS(F:F,R67,A:A,1),1,0)</f>
        <v>0</v>
      </c>
      <c r="M67">
        <v>0</v>
      </c>
      <c r="N67">
        <v>1</v>
      </c>
      <c r="O67">
        <v>1</v>
      </c>
      <c r="P67">
        <v>1</v>
      </c>
      <c r="Q67" t="s">
        <v>15</v>
      </c>
      <c r="R67" s="1">
        <v>2323</v>
      </c>
      <c r="S67">
        <f>IF(VLOOKUP(R67,'Answers &amp; Theoretical'!Q:R,2,FALSE)="N/A",1,0)</f>
        <v>0</v>
      </c>
      <c r="T67">
        <f t="shared" si="25"/>
        <v>0</v>
      </c>
      <c r="U67">
        <f t="shared" si="26"/>
        <v>2</v>
      </c>
      <c r="V67">
        <f t="shared" si="27"/>
        <v>0</v>
      </c>
      <c r="W67">
        <f>VLOOKUP(R67,'Answers &amp; Theoretical'!Q:S,3,FALSE)</f>
        <v>0</v>
      </c>
      <c r="X67">
        <f t="shared" si="9"/>
        <v>0</v>
      </c>
      <c r="Y67" t="str">
        <f t="shared" si="28"/>
        <v>NOT MET</v>
      </c>
      <c r="Z67">
        <f>IF(ISBLANK(VLOOKUP(R67,'Answers &amp; Theoretical'!Q:T,4,FALSE)),0,1)</f>
        <v>0</v>
      </c>
      <c r="AB67" t="str">
        <f t="shared" si="22"/>
        <v>NOT MET</v>
      </c>
      <c r="AC67" t="str">
        <f t="shared" si="23"/>
        <v>NOT MET</v>
      </c>
      <c r="AD67" t="str">
        <f t="shared" si="23"/>
        <v>NOT MET</v>
      </c>
      <c r="AO67" s="1">
        <v>2426</v>
      </c>
      <c r="AP67" s="1">
        <v>2402</v>
      </c>
      <c r="AQ67">
        <v>2400</v>
      </c>
    </row>
    <row r="68" spans="1:43" x14ac:dyDescent="0.3">
      <c r="A68" s="16">
        <f>IFERROR(
    IF(AND(
        NOT(ISBLANK(INDEX('Answers &amp; Theoretical'!J:J, MATCH(G68, 'Answers &amp; Theoretical'!G:G, 0)))),
        NOT(ISBLANK(INDEX('Answers &amp; Theoretical'!K:K, MATCH(G68, 'Answers &amp; Theoretical'!G:G, 0))))
    ), 1, 0),
    "NO MATCH"
)</f>
        <v>0</v>
      </c>
      <c r="B68">
        <v>0</v>
      </c>
      <c r="C68">
        <v>1</v>
      </c>
      <c r="D68">
        <v>1</v>
      </c>
      <c r="E68">
        <v>1</v>
      </c>
      <c r="F68">
        <v>2210</v>
      </c>
      <c r="G68">
        <v>2210.1999999999998</v>
      </c>
      <c r="I68">
        <v>0</v>
      </c>
      <c r="J68" t="str">
        <f>IF(ISBLANK(VLOOKUP(G68,'Answers &amp; Theoretical'!G:L,6,FALSE)),"BLANK",VLOOKUP(G68,'Answers &amp; Theoretical'!G:L,6,FALSE))</f>
        <v>BLANK</v>
      </c>
      <c r="K68">
        <f t="shared" si="24"/>
        <v>0</v>
      </c>
      <c r="L68">
        <f t="shared" si="29"/>
        <v>0</v>
      </c>
      <c r="M68">
        <v>0</v>
      </c>
      <c r="N68">
        <v>1</v>
      </c>
      <c r="O68">
        <v>1</v>
      </c>
      <c r="P68">
        <v>1</v>
      </c>
      <c r="Q68" t="s">
        <v>15</v>
      </c>
      <c r="R68" s="1">
        <v>2400</v>
      </c>
      <c r="S68">
        <f>IF(VLOOKUP(R68,'Answers &amp; Theoretical'!Q:R,2,FALSE)="N/A",1,0)</f>
        <v>0</v>
      </c>
      <c r="T68">
        <f t="shared" si="25"/>
        <v>0</v>
      </c>
      <c r="U68">
        <f t="shared" si="26"/>
        <v>2</v>
      </c>
      <c r="V68">
        <f t="shared" si="27"/>
        <v>0</v>
      </c>
      <c r="W68">
        <f>VLOOKUP(R68,'Answers &amp; Theoretical'!Q:S,3,FALSE)</f>
        <v>0</v>
      </c>
      <c r="X68">
        <f t="shared" si="9"/>
        <v>0</v>
      </c>
      <c r="Y68" t="str">
        <f t="shared" si="28"/>
        <v>NOT MET</v>
      </c>
      <c r="Z68">
        <f>IF(ISBLANK(VLOOKUP(R68,'Answers &amp; Theoretical'!Q:T,4,FALSE)),0,1)</f>
        <v>0</v>
      </c>
      <c r="AB68" t="str">
        <f t="shared" si="22"/>
        <v>NOT MET</v>
      </c>
      <c r="AC68" t="str">
        <f t="shared" si="23"/>
        <v>NOT MET</v>
      </c>
      <c r="AD68" t="str">
        <f t="shared" si="23"/>
        <v>NOT MET</v>
      </c>
      <c r="AO68" s="1">
        <v>2427</v>
      </c>
      <c r="AP68" s="1">
        <v>2403</v>
      </c>
      <c r="AQ68">
        <v>2401</v>
      </c>
    </row>
    <row r="69" spans="1:43" x14ac:dyDescent="0.3">
      <c r="A69" s="16">
        <f>IFERROR(
    IF(AND(
        NOT(ISBLANK(INDEX('Answers &amp; Theoretical'!J:J, MATCH(G69, 'Answers &amp; Theoretical'!G:G, 0)))),
        NOT(ISBLANK(INDEX('Answers &amp; Theoretical'!K:K, MATCH(G69, 'Answers &amp; Theoretical'!G:G, 0))))
    ), 1, 0),
    "NO MATCH"
)</f>
        <v>0</v>
      </c>
      <c r="B69">
        <v>0</v>
      </c>
      <c r="C69">
        <v>1</v>
      </c>
      <c r="D69">
        <v>1</v>
      </c>
      <c r="E69">
        <v>1</v>
      </c>
      <c r="F69">
        <v>2211</v>
      </c>
      <c r="G69">
        <v>2211.1</v>
      </c>
      <c r="I69">
        <v>0</v>
      </c>
      <c r="J69" t="str">
        <f>IF(ISBLANK(VLOOKUP(G69,'Answers &amp; Theoretical'!G:L,6,FALSE)),"BLANK",VLOOKUP(G69,'Answers &amp; Theoretical'!G:L,6,FALSE))</f>
        <v>BLANK</v>
      </c>
      <c r="K69">
        <f t="shared" si="24"/>
        <v>0</v>
      </c>
      <c r="L69">
        <f t="shared" si="29"/>
        <v>0</v>
      </c>
      <c r="M69">
        <v>0</v>
      </c>
      <c r="N69">
        <v>1</v>
      </c>
      <c r="O69">
        <v>1</v>
      </c>
      <c r="P69">
        <v>1</v>
      </c>
      <c r="Q69" t="s">
        <v>15</v>
      </c>
      <c r="R69" s="1">
        <v>2401</v>
      </c>
      <c r="S69">
        <f>IF(VLOOKUP(R69,'Answers &amp; Theoretical'!Q:R,2,FALSE)="N/A",1,0)</f>
        <v>0</v>
      </c>
      <c r="T69">
        <f t="shared" si="25"/>
        <v>0</v>
      </c>
      <c r="U69">
        <f t="shared" si="26"/>
        <v>3</v>
      </c>
      <c r="V69">
        <f t="shared" si="27"/>
        <v>0</v>
      </c>
      <c r="W69">
        <f>VLOOKUP(R69,'Answers &amp; Theoretical'!Q:S,3,FALSE)</f>
        <v>0</v>
      </c>
      <c r="X69">
        <f t="shared" ref="X69:X132" si="30">IF(S69=1,"Marked N/A",IF(V69=2,2,MAX(0,V69+IF(W69="",0,MIN(1,W69)))))</f>
        <v>0</v>
      </c>
      <c r="Y69" t="str">
        <f t="shared" si="28"/>
        <v>NOT MET</v>
      </c>
      <c r="Z69">
        <f>IF(ISBLANK(VLOOKUP(R69,'Answers &amp; Theoretical'!Q:T,4,FALSE)),0,1)</f>
        <v>0</v>
      </c>
      <c r="AB69" t="str">
        <f t="shared" si="22"/>
        <v>NOT MET</v>
      </c>
      <c r="AC69" t="str">
        <f t="shared" si="23"/>
        <v>NOT MET</v>
      </c>
      <c r="AD69" t="str">
        <f t="shared" si="23"/>
        <v>NOT MET</v>
      </c>
      <c r="AO69" s="1">
        <v>2428</v>
      </c>
      <c r="AP69" s="1">
        <v>2404</v>
      </c>
      <c r="AQ69">
        <v>2402</v>
      </c>
    </row>
    <row r="70" spans="1:43" x14ac:dyDescent="0.3">
      <c r="A70" s="16">
        <f>IFERROR(
    IF(AND(
        NOT(ISBLANK(INDEX('Answers &amp; Theoretical'!J:J, MATCH(G70, 'Answers &amp; Theoretical'!G:G, 0)))),
        NOT(ISBLANK(INDEX('Answers &amp; Theoretical'!K:K, MATCH(G70, 'Answers &amp; Theoretical'!G:G, 0))))
    ), 1, 0),
    "NO MATCH"
)</f>
        <v>0</v>
      </c>
      <c r="B70">
        <v>0</v>
      </c>
      <c r="C70">
        <v>1</v>
      </c>
      <c r="D70">
        <v>1</v>
      </c>
      <c r="E70">
        <v>1</v>
      </c>
      <c r="F70">
        <v>2211</v>
      </c>
      <c r="G70">
        <v>2211.1999999999998</v>
      </c>
      <c r="I70">
        <v>0</v>
      </c>
      <c r="J70" t="str">
        <f>IF(ISBLANK(VLOOKUP(G70,'Answers &amp; Theoretical'!G:L,6,FALSE)),"BLANK",VLOOKUP(G70,'Answers &amp; Theoretical'!G:L,6,FALSE))</f>
        <v>BLANK</v>
      </c>
      <c r="K70">
        <f t="shared" si="24"/>
        <v>0</v>
      </c>
      <c r="L70">
        <f t="shared" si="29"/>
        <v>0</v>
      </c>
      <c r="M70">
        <v>0</v>
      </c>
      <c r="N70">
        <v>1</v>
      </c>
      <c r="O70">
        <v>1</v>
      </c>
      <c r="P70">
        <v>1</v>
      </c>
      <c r="Q70" t="s">
        <v>15</v>
      </c>
      <c r="R70" s="1">
        <v>2402</v>
      </c>
      <c r="S70">
        <f>IF(VLOOKUP(R70,'Answers &amp; Theoretical'!Q:R,2,FALSE)="N/A",1,0)</f>
        <v>0</v>
      </c>
      <c r="T70">
        <f t="shared" si="25"/>
        <v>0</v>
      </c>
      <c r="U70">
        <f t="shared" si="26"/>
        <v>9</v>
      </c>
      <c r="V70">
        <f t="shared" si="27"/>
        <v>0</v>
      </c>
      <c r="W70">
        <f>VLOOKUP(R70,'Answers &amp; Theoretical'!Q:S,3,FALSE)</f>
        <v>0</v>
      </c>
      <c r="X70">
        <f t="shared" si="30"/>
        <v>0</v>
      </c>
      <c r="Y70" t="str">
        <f t="shared" si="28"/>
        <v>NOT MET</v>
      </c>
      <c r="Z70">
        <f>IF(ISBLANK(VLOOKUP(R70,'Answers &amp; Theoretical'!Q:T,4,FALSE)),0,1)</f>
        <v>0</v>
      </c>
      <c r="AB70" t="str">
        <f t="shared" si="22"/>
        <v>NOT MET</v>
      </c>
      <c r="AC70" t="str">
        <f t="shared" si="23"/>
        <v>NOT MET</v>
      </c>
      <c r="AD70" t="str">
        <f t="shared" si="23"/>
        <v>NOT MET</v>
      </c>
      <c r="AO70" s="1">
        <v>2429</v>
      </c>
      <c r="AP70" s="1">
        <v>2405</v>
      </c>
      <c r="AQ70">
        <v>2403</v>
      </c>
    </row>
    <row r="71" spans="1:43" x14ac:dyDescent="0.3">
      <c r="A71" s="16">
        <f>IFERROR(
    IF(AND(
        NOT(ISBLANK(INDEX('Answers &amp; Theoretical'!J:J, MATCH(G71, 'Answers &amp; Theoretical'!G:G, 0)))),
        NOT(ISBLANK(INDEX('Answers &amp; Theoretical'!K:K, MATCH(G71, 'Answers &amp; Theoretical'!G:G, 0))))
    ), 1, 0),
    "NO MATCH"
)</f>
        <v>0</v>
      </c>
      <c r="B71">
        <v>0</v>
      </c>
      <c r="C71">
        <v>0</v>
      </c>
      <c r="D71">
        <v>1</v>
      </c>
      <c r="E71">
        <v>1</v>
      </c>
      <c r="F71">
        <v>2212</v>
      </c>
      <c r="G71">
        <v>2212.1</v>
      </c>
      <c r="I71">
        <v>1</v>
      </c>
      <c r="J71" t="str">
        <f>IF(ISBLANK(VLOOKUP(G71,'Answers &amp; Theoretical'!G:L,6,FALSE)),"BLANK",VLOOKUP(G71,'Answers &amp; Theoretical'!G:L,6,FALSE))</f>
        <v>BLANK</v>
      </c>
      <c r="K71">
        <f t="shared" si="24"/>
        <v>1</v>
      </c>
      <c r="L71">
        <f t="shared" si="29"/>
        <v>0</v>
      </c>
      <c r="M71">
        <v>0</v>
      </c>
      <c r="N71">
        <v>1</v>
      </c>
      <c r="O71">
        <v>1</v>
      </c>
      <c r="P71">
        <v>1</v>
      </c>
      <c r="Q71" t="s">
        <v>15</v>
      </c>
      <c r="R71" s="1">
        <v>2403</v>
      </c>
      <c r="S71">
        <f>IF(VLOOKUP(R71,'Answers &amp; Theoretical'!Q:R,2,FALSE)="N/A",1,0)</f>
        <v>0</v>
      </c>
      <c r="T71">
        <f t="shared" si="25"/>
        <v>0</v>
      </c>
      <c r="U71">
        <f t="shared" si="26"/>
        <v>3</v>
      </c>
      <c r="V71">
        <f t="shared" si="27"/>
        <v>0</v>
      </c>
      <c r="W71">
        <f>VLOOKUP(R71,'Answers &amp; Theoretical'!Q:S,3,FALSE)</f>
        <v>0</v>
      </c>
      <c r="X71">
        <f t="shared" si="30"/>
        <v>0</v>
      </c>
      <c r="Y71" t="str">
        <f t="shared" si="28"/>
        <v>NOT MET</v>
      </c>
      <c r="Z71">
        <f>IF(ISBLANK(VLOOKUP(R71,'Answers &amp; Theoretical'!Q:T,4,FALSE)),0,1)</f>
        <v>0</v>
      </c>
      <c r="AB71" t="str">
        <f t="shared" si="22"/>
        <v>NOT MET</v>
      </c>
      <c r="AC71" t="str">
        <f t="shared" si="23"/>
        <v>NOT MET</v>
      </c>
      <c r="AD71" t="str">
        <f t="shared" si="23"/>
        <v>NOT MET</v>
      </c>
      <c r="AO71" s="1">
        <v>2500</v>
      </c>
      <c r="AP71" s="1">
        <v>2406</v>
      </c>
      <c r="AQ71">
        <v>2404</v>
      </c>
    </row>
    <row r="72" spans="1:43" x14ac:dyDescent="0.3">
      <c r="A72" s="16">
        <f>IFERROR(
    IF(AND(
        NOT(ISBLANK(INDEX('Answers &amp; Theoretical'!J:J, MATCH(G72, 'Answers &amp; Theoretical'!G:G, 0)))),
        NOT(ISBLANK(INDEX('Answers &amp; Theoretical'!K:K, MATCH(G72, 'Answers &amp; Theoretical'!G:G, 0))))
    ), 1, 0),
    "NO MATCH"
)</f>
        <v>0</v>
      </c>
      <c r="B72">
        <v>0</v>
      </c>
      <c r="C72">
        <v>1</v>
      </c>
      <c r="D72">
        <v>1</v>
      </c>
      <c r="E72">
        <v>1</v>
      </c>
      <c r="F72">
        <v>2213</v>
      </c>
      <c r="G72">
        <v>2213.1</v>
      </c>
      <c r="I72">
        <v>0</v>
      </c>
      <c r="J72" t="str">
        <f>IF(ISBLANK(VLOOKUP(G72,'Answers &amp; Theoretical'!G:L,6,FALSE)),"BLANK",VLOOKUP(G72,'Answers &amp; Theoretical'!G:L,6,FALSE))</f>
        <v>BLANK</v>
      </c>
      <c r="K72">
        <f t="shared" si="24"/>
        <v>0</v>
      </c>
      <c r="L72">
        <f t="shared" si="29"/>
        <v>0</v>
      </c>
      <c r="M72">
        <v>0</v>
      </c>
      <c r="N72">
        <v>1</v>
      </c>
      <c r="O72">
        <v>1</v>
      </c>
      <c r="P72">
        <v>1</v>
      </c>
      <c r="Q72" t="s">
        <v>15</v>
      </c>
      <c r="R72" s="1">
        <v>2404</v>
      </c>
      <c r="S72">
        <f>IF(VLOOKUP(R72,'Answers &amp; Theoretical'!Q:R,2,FALSE)="N/A",1,0)</f>
        <v>0</v>
      </c>
      <c r="T72">
        <f t="shared" si="25"/>
        <v>0</v>
      </c>
      <c r="U72">
        <f t="shared" si="26"/>
        <v>5</v>
      </c>
      <c r="V72">
        <f t="shared" si="27"/>
        <v>0</v>
      </c>
      <c r="W72">
        <f>VLOOKUP(R72,'Answers &amp; Theoretical'!Q:S,3,FALSE)</f>
        <v>0</v>
      </c>
      <c r="X72">
        <f t="shared" si="30"/>
        <v>0</v>
      </c>
      <c r="Y72" t="str">
        <f t="shared" si="28"/>
        <v>NOT MET</v>
      </c>
      <c r="Z72">
        <f>IF(ISBLANK(VLOOKUP(R72,'Answers &amp; Theoretical'!Q:T,4,FALSE)),0,1)</f>
        <v>0</v>
      </c>
      <c r="AB72" t="str">
        <f t="shared" si="22"/>
        <v>NOT MET</v>
      </c>
      <c r="AC72" t="str">
        <f t="shared" si="23"/>
        <v>NOT MET</v>
      </c>
      <c r="AD72" t="str">
        <f t="shared" si="23"/>
        <v>NOT MET</v>
      </c>
      <c r="AO72" s="1">
        <v>2501</v>
      </c>
      <c r="AP72" s="1">
        <v>2407</v>
      </c>
      <c r="AQ72">
        <v>2405</v>
      </c>
    </row>
    <row r="73" spans="1:43" x14ac:dyDescent="0.3">
      <c r="A73" s="16">
        <f>IFERROR(
    IF(AND(
        NOT(ISBLANK(INDEX('Answers &amp; Theoretical'!J:J, MATCH(G73, 'Answers &amp; Theoretical'!G:G, 0)))),
        NOT(ISBLANK(INDEX('Answers &amp; Theoretical'!K:K, MATCH(G73, 'Answers &amp; Theoretical'!G:G, 0))))
    ), 1, 0),
    "NO MATCH"
)</f>
        <v>0</v>
      </c>
      <c r="B73">
        <v>0</v>
      </c>
      <c r="C73">
        <v>1</v>
      </c>
      <c r="D73">
        <v>1</v>
      </c>
      <c r="E73">
        <v>1</v>
      </c>
      <c r="F73">
        <v>2213</v>
      </c>
      <c r="G73">
        <v>2213.1999999999998</v>
      </c>
      <c r="I73">
        <v>0</v>
      </c>
      <c r="J73" t="str">
        <f>IF(ISBLANK(VLOOKUP(G73,'Answers &amp; Theoretical'!G:L,6,FALSE)),"BLANK",VLOOKUP(G73,'Answers &amp; Theoretical'!G:L,6,FALSE))</f>
        <v>BLANK</v>
      </c>
      <c r="K73">
        <f t="shared" si="24"/>
        <v>0</v>
      </c>
      <c r="L73">
        <f t="shared" si="29"/>
        <v>0</v>
      </c>
      <c r="M73">
        <v>0</v>
      </c>
      <c r="N73">
        <v>1</v>
      </c>
      <c r="O73">
        <v>1</v>
      </c>
      <c r="P73">
        <v>1</v>
      </c>
      <c r="Q73" t="s">
        <v>15</v>
      </c>
      <c r="R73" s="1">
        <v>2405</v>
      </c>
      <c r="S73">
        <f>IF(VLOOKUP(R73,'Answers &amp; Theoretical'!Q:R,2,FALSE)="N/A",1,0)</f>
        <v>0</v>
      </c>
      <c r="T73">
        <f t="shared" si="25"/>
        <v>0</v>
      </c>
      <c r="U73">
        <f t="shared" si="26"/>
        <v>6</v>
      </c>
      <c r="V73">
        <f t="shared" si="27"/>
        <v>0</v>
      </c>
      <c r="W73">
        <f>VLOOKUP(R73,'Answers &amp; Theoretical'!Q:S,3,FALSE)</f>
        <v>0</v>
      </c>
      <c r="X73">
        <f t="shared" si="30"/>
        <v>0</v>
      </c>
      <c r="Y73" t="str">
        <f t="shared" si="28"/>
        <v>NOT MET</v>
      </c>
      <c r="Z73">
        <f>IF(ISBLANK(VLOOKUP(R73,'Answers &amp; Theoretical'!Q:T,4,FALSE)),0,1)</f>
        <v>0</v>
      </c>
      <c r="AB73" t="str">
        <f t="shared" si="22"/>
        <v>NOT MET</v>
      </c>
      <c r="AC73" t="str">
        <f t="shared" si="23"/>
        <v>NOT MET</v>
      </c>
      <c r="AD73" t="str">
        <f t="shared" si="23"/>
        <v>NOT MET</v>
      </c>
      <c r="AO73" s="1">
        <v>2502</v>
      </c>
      <c r="AP73" s="1">
        <v>2408</v>
      </c>
      <c r="AQ73">
        <v>2406</v>
      </c>
    </row>
    <row r="74" spans="1:43" x14ac:dyDescent="0.3">
      <c r="A74" s="16">
        <f>IFERROR(
    IF(AND(
        NOT(ISBLANK(INDEX('Answers &amp; Theoretical'!J:J, MATCH(G74, 'Answers &amp; Theoretical'!G:G, 0)))),
        NOT(ISBLANK(INDEX('Answers &amp; Theoretical'!K:K, MATCH(G74, 'Answers &amp; Theoretical'!G:G, 0))))
    ), 1, 0),
    "NO MATCH"
)</f>
        <v>0</v>
      </c>
      <c r="B74">
        <v>0</v>
      </c>
      <c r="C74">
        <v>1</v>
      </c>
      <c r="D74">
        <v>1</v>
      </c>
      <c r="E74">
        <v>1</v>
      </c>
      <c r="F74">
        <v>2214</v>
      </c>
      <c r="G74">
        <v>2214.1</v>
      </c>
      <c r="I74">
        <v>0</v>
      </c>
      <c r="J74" t="str">
        <f>IF(ISBLANK(VLOOKUP(G74,'Answers &amp; Theoretical'!G:L,6,FALSE)),"BLANK",VLOOKUP(G74,'Answers &amp; Theoretical'!G:L,6,FALSE))</f>
        <v>BLANK</v>
      </c>
      <c r="K74">
        <f t="shared" si="24"/>
        <v>0</v>
      </c>
      <c r="L74">
        <f t="shared" si="29"/>
        <v>0</v>
      </c>
      <c r="M74">
        <v>0</v>
      </c>
      <c r="N74">
        <v>0</v>
      </c>
      <c r="O74">
        <v>1</v>
      </c>
      <c r="P74">
        <v>1</v>
      </c>
      <c r="Q74" t="s">
        <v>15</v>
      </c>
      <c r="R74" s="1">
        <v>2406</v>
      </c>
      <c r="S74">
        <f>IF(VLOOKUP(R74,'Answers &amp; Theoretical'!Q:R,2,FALSE)="N/A",1,0)</f>
        <v>0</v>
      </c>
      <c r="T74">
        <f t="shared" si="25"/>
        <v>0</v>
      </c>
      <c r="U74">
        <f t="shared" si="26"/>
        <v>2</v>
      </c>
      <c r="V74">
        <f t="shared" si="27"/>
        <v>0</v>
      </c>
      <c r="W74">
        <f>VLOOKUP(R74,'Answers &amp; Theoretical'!Q:S,3,FALSE)</f>
        <v>0</v>
      </c>
      <c r="X74">
        <f t="shared" si="30"/>
        <v>0</v>
      </c>
      <c r="Y74" t="str">
        <f t="shared" si="28"/>
        <v>NOT MET</v>
      </c>
      <c r="Z74">
        <f>IF(ISBLANK(VLOOKUP(R74,'Answers &amp; Theoretical'!Q:T,4,FALSE)),0,1)</f>
        <v>0</v>
      </c>
      <c r="AC74" t="str">
        <f t="shared" si="23"/>
        <v>NOT MET</v>
      </c>
      <c r="AD74" t="str">
        <f t="shared" si="23"/>
        <v>NOT MET</v>
      </c>
      <c r="AO74" s="1">
        <v>2504</v>
      </c>
      <c r="AP74" s="1">
        <v>2409</v>
      </c>
      <c r="AQ74">
        <v>2407</v>
      </c>
    </row>
    <row r="75" spans="1:43" x14ac:dyDescent="0.3">
      <c r="A75" s="16">
        <f>IFERROR(
    IF(AND(
        NOT(ISBLANK(INDEX('Answers &amp; Theoretical'!J:J, MATCH(G75, 'Answers &amp; Theoretical'!G:G, 0)))),
        NOT(ISBLANK(INDEX('Answers &amp; Theoretical'!K:K, MATCH(G75, 'Answers &amp; Theoretical'!G:G, 0))))
    ), 1, 0),
    "NO MATCH"
)</f>
        <v>0</v>
      </c>
      <c r="B75">
        <v>0</v>
      </c>
      <c r="C75">
        <v>1</v>
      </c>
      <c r="D75">
        <v>1</v>
      </c>
      <c r="E75">
        <v>1</v>
      </c>
      <c r="F75">
        <v>2214</v>
      </c>
      <c r="G75">
        <v>2214.1999999999998</v>
      </c>
      <c r="I75">
        <v>0</v>
      </c>
      <c r="J75" t="str">
        <f>IF(ISBLANK(VLOOKUP(G75,'Answers &amp; Theoretical'!G:L,6,FALSE)),"BLANK",VLOOKUP(G75,'Answers &amp; Theoretical'!G:L,6,FALSE))</f>
        <v>BLANK</v>
      </c>
      <c r="K75">
        <f t="shared" si="24"/>
        <v>0</v>
      </c>
      <c r="L75">
        <f t="shared" si="29"/>
        <v>0</v>
      </c>
      <c r="M75">
        <v>0</v>
      </c>
      <c r="N75">
        <v>1</v>
      </c>
      <c r="O75">
        <v>1</v>
      </c>
      <c r="P75">
        <v>1</v>
      </c>
      <c r="Q75" t="s">
        <v>15</v>
      </c>
      <c r="R75" s="1">
        <v>2407</v>
      </c>
      <c r="S75">
        <f>IF(VLOOKUP(R75,'Answers &amp; Theoretical'!Q:R,2,FALSE)="N/A",1,0)</f>
        <v>0</v>
      </c>
      <c r="T75">
        <f t="shared" si="25"/>
        <v>0</v>
      </c>
      <c r="U75">
        <f t="shared" si="26"/>
        <v>3</v>
      </c>
      <c r="V75">
        <f t="shared" si="27"/>
        <v>0</v>
      </c>
      <c r="W75">
        <f>VLOOKUP(R75,'Answers &amp; Theoretical'!Q:S,3,FALSE)</f>
        <v>0</v>
      </c>
      <c r="X75">
        <f t="shared" si="30"/>
        <v>0</v>
      </c>
      <c r="Y75" t="str">
        <f t="shared" si="28"/>
        <v>NOT MET</v>
      </c>
      <c r="Z75">
        <f>IF(ISBLANK(VLOOKUP(R75,'Answers &amp; Theoretical'!Q:T,4,FALSE)),0,1)</f>
        <v>0</v>
      </c>
      <c r="AB75" t="str">
        <f t="shared" ref="AB75:AB82" si="31">$Y75</f>
        <v>NOT MET</v>
      </c>
      <c r="AC75" t="str">
        <f t="shared" si="23"/>
        <v>NOT MET</v>
      </c>
      <c r="AD75" t="str">
        <f t="shared" si="23"/>
        <v>NOT MET</v>
      </c>
      <c r="AO75" s="1">
        <v>2507</v>
      </c>
      <c r="AP75" s="1">
        <v>2410</v>
      </c>
      <c r="AQ75">
        <v>2408</v>
      </c>
    </row>
    <row r="76" spans="1:43" x14ac:dyDescent="0.3">
      <c r="A76" s="16">
        <f>IFERROR(
    IF(AND(
        NOT(ISBLANK(INDEX('Answers &amp; Theoretical'!J:J, MATCH(G76, 'Answers &amp; Theoretical'!G:G, 0)))),
        NOT(ISBLANK(INDEX('Answers &amp; Theoretical'!K:K, MATCH(G76, 'Answers &amp; Theoretical'!G:G, 0))))
    ), 1, 0),
    "NO MATCH"
)</f>
        <v>0</v>
      </c>
      <c r="B76">
        <v>0</v>
      </c>
      <c r="C76">
        <v>1</v>
      </c>
      <c r="D76">
        <v>1</v>
      </c>
      <c r="E76">
        <v>1</v>
      </c>
      <c r="F76">
        <v>2214</v>
      </c>
      <c r="G76">
        <v>2214.3000000000002</v>
      </c>
      <c r="I76">
        <v>0</v>
      </c>
      <c r="J76" t="str">
        <f>IF(ISBLANK(VLOOKUP(G76,'Answers &amp; Theoretical'!G:L,6,FALSE)),"BLANK",VLOOKUP(G76,'Answers &amp; Theoretical'!G:L,6,FALSE))</f>
        <v>BLANK</v>
      </c>
      <c r="K76">
        <f t="shared" si="24"/>
        <v>0</v>
      </c>
      <c r="L76">
        <f t="shared" si="29"/>
        <v>0</v>
      </c>
      <c r="M76">
        <v>0</v>
      </c>
      <c r="N76">
        <v>1</v>
      </c>
      <c r="O76">
        <v>1</v>
      </c>
      <c r="P76">
        <v>1</v>
      </c>
      <c r="Q76" t="s">
        <v>15</v>
      </c>
      <c r="R76" s="1">
        <v>2408</v>
      </c>
      <c r="S76">
        <f>IF(VLOOKUP(R76,'Answers &amp; Theoretical'!Q:R,2,FALSE)="N/A",1,0)</f>
        <v>0</v>
      </c>
      <c r="T76">
        <f t="shared" si="25"/>
        <v>0</v>
      </c>
      <c r="U76">
        <f t="shared" si="26"/>
        <v>3</v>
      </c>
      <c r="V76">
        <f t="shared" si="27"/>
        <v>0</v>
      </c>
      <c r="W76">
        <f>VLOOKUP(R76,'Answers &amp; Theoretical'!Q:S,3,FALSE)</f>
        <v>0</v>
      </c>
      <c r="X76">
        <f t="shared" si="30"/>
        <v>0</v>
      </c>
      <c r="Y76" t="str">
        <f t="shared" si="28"/>
        <v>NOT MET</v>
      </c>
      <c r="Z76">
        <f>IF(ISBLANK(VLOOKUP(R76,'Answers &amp; Theoretical'!Q:T,4,FALSE)),0,1)</f>
        <v>0</v>
      </c>
      <c r="AB76" t="str">
        <f t="shared" si="31"/>
        <v>NOT MET</v>
      </c>
      <c r="AC76" t="str">
        <f t="shared" si="23"/>
        <v>NOT MET</v>
      </c>
      <c r="AD76" t="str">
        <f t="shared" si="23"/>
        <v>NOT MET</v>
      </c>
      <c r="AO76" s="1">
        <v>2508</v>
      </c>
      <c r="AP76" s="1">
        <v>2411</v>
      </c>
      <c r="AQ76">
        <v>2409</v>
      </c>
    </row>
    <row r="77" spans="1:43" x14ac:dyDescent="0.3">
      <c r="A77" s="16">
        <f>IFERROR(
    IF(AND(
        NOT(ISBLANK(INDEX('Answers &amp; Theoretical'!J:J, MATCH(G77, 'Answers &amp; Theoretical'!G:G, 0)))),
        NOT(ISBLANK(INDEX('Answers &amp; Theoretical'!K:K, MATCH(G77, 'Answers &amp; Theoretical'!G:G, 0))))
    ), 1, 0),
    "NO MATCH"
)</f>
        <v>0</v>
      </c>
      <c r="B77">
        <v>0</v>
      </c>
      <c r="C77">
        <v>1</v>
      </c>
      <c r="D77">
        <v>1</v>
      </c>
      <c r="E77">
        <v>1</v>
      </c>
      <c r="F77">
        <v>2214</v>
      </c>
      <c r="G77">
        <v>2214.4</v>
      </c>
      <c r="I77">
        <v>0</v>
      </c>
      <c r="J77" t="str">
        <f>IF(ISBLANK(VLOOKUP(G77,'Answers &amp; Theoretical'!G:L,6,FALSE)),"BLANK",VLOOKUP(G77,'Answers &amp; Theoretical'!G:L,6,FALSE))</f>
        <v>BLANK</v>
      </c>
      <c r="K77">
        <f t="shared" si="24"/>
        <v>0</v>
      </c>
      <c r="L77">
        <f t="shared" si="29"/>
        <v>0</v>
      </c>
      <c r="M77">
        <v>0</v>
      </c>
      <c r="N77">
        <v>1</v>
      </c>
      <c r="O77">
        <v>1</v>
      </c>
      <c r="P77">
        <v>1</v>
      </c>
      <c r="Q77" t="s">
        <v>15</v>
      </c>
      <c r="R77" s="1">
        <v>2409</v>
      </c>
      <c r="S77">
        <f>IF(VLOOKUP(R77,'Answers &amp; Theoretical'!Q:R,2,FALSE)="N/A",1,0)</f>
        <v>0</v>
      </c>
      <c r="T77">
        <f t="shared" si="25"/>
        <v>0</v>
      </c>
      <c r="U77">
        <f t="shared" si="26"/>
        <v>2</v>
      </c>
      <c r="V77">
        <f t="shared" si="27"/>
        <v>0</v>
      </c>
      <c r="W77">
        <f>VLOOKUP(R77,'Answers &amp; Theoretical'!Q:S,3,FALSE)</f>
        <v>0</v>
      </c>
      <c r="X77">
        <f t="shared" si="30"/>
        <v>0</v>
      </c>
      <c r="Y77" t="str">
        <f t="shared" si="28"/>
        <v>NOT MET</v>
      </c>
      <c r="Z77">
        <f>IF(ISBLANK(VLOOKUP(R77,'Answers &amp; Theoretical'!Q:T,4,FALSE)),0,1)</f>
        <v>0</v>
      </c>
      <c r="AB77" t="str">
        <f t="shared" si="31"/>
        <v>NOT MET</v>
      </c>
      <c r="AC77" t="str">
        <f t="shared" si="23"/>
        <v>NOT MET</v>
      </c>
      <c r="AD77" t="str">
        <f t="shared" si="23"/>
        <v>NOT MET</v>
      </c>
      <c r="AO77" s="1">
        <v>2509</v>
      </c>
      <c r="AP77" s="1">
        <v>2412</v>
      </c>
      <c r="AQ77">
        <v>2410</v>
      </c>
    </row>
    <row r="78" spans="1:43" x14ac:dyDescent="0.3">
      <c r="A78" s="16">
        <f>IFERROR(
    IF(AND(
        NOT(ISBLANK(INDEX('Answers &amp; Theoretical'!J:J, MATCH(G78, 'Answers &amp; Theoretical'!G:G, 0)))),
        NOT(ISBLANK(INDEX('Answers &amp; Theoretical'!K:K, MATCH(G78, 'Answers &amp; Theoretical'!G:G, 0))))
    ), 1, 0),
    "NO MATCH"
)</f>
        <v>0</v>
      </c>
      <c r="B78">
        <v>0</v>
      </c>
      <c r="C78">
        <v>1</v>
      </c>
      <c r="D78">
        <v>1</v>
      </c>
      <c r="E78">
        <v>1</v>
      </c>
      <c r="F78">
        <v>2214</v>
      </c>
      <c r="G78">
        <v>2214.5</v>
      </c>
      <c r="I78">
        <v>0</v>
      </c>
      <c r="J78" t="str">
        <f>IF(ISBLANK(VLOOKUP(G78,'Answers &amp; Theoretical'!G:L,6,FALSE)),"BLANK",VLOOKUP(G78,'Answers &amp; Theoretical'!G:L,6,FALSE))</f>
        <v>BLANK</v>
      </c>
      <c r="K78">
        <f t="shared" si="24"/>
        <v>0</v>
      </c>
      <c r="L78">
        <f t="shared" si="29"/>
        <v>0</v>
      </c>
      <c r="M78">
        <v>0</v>
      </c>
      <c r="N78">
        <v>1</v>
      </c>
      <c r="O78">
        <v>1</v>
      </c>
      <c r="P78">
        <v>1</v>
      </c>
      <c r="Q78" t="s">
        <v>15</v>
      </c>
      <c r="R78" s="1">
        <v>2410</v>
      </c>
      <c r="S78">
        <f>IF(VLOOKUP(R78,'Answers &amp; Theoretical'!Q:R,2,FALSE)="N/A",1,0)</f>
        <v>0</v>
      </c>
      <c r="T78">
        <f t="shared" si="25"/>
        <v>0</v>
      </c>
      <c r="U78">
        <f t="shared" si="26"/>
        <v>1</v>
      </c>
      <c r="V78">
        <f t="shared" si="27"/>
        <v>0</v>
      </c>
      <c r="W78">
        <f>VLOOKUP(R78,'Answers &amp; Theoretical'!Q:S,3,FALSE)</f>
        <v>0</v>
      </c>
      <c r="X78">
        <f t="shared" si="30"/>
        <v>0</v>
      </c>
      <c r="Y78" t="str">
        <f t="shared" si="28"/>
        <v>NOT MET</v>
      </c>
      <c r="Z78">
        <f>IF(ISBLANK(VLOOKUP(R78,'Answers &amp; Theoretical'!Q:T,4,FALSE)),0,1)</f>
        <v>0</v>
      </c>
      <c r="AB78" t="str">
        <f t="shared" si="31"/>
        <v>NOT MET</v>
      </c>
      <c r="AC78" t="str">
        <f t="shared" si="23"/>
        <v>NOT MET</v>
      </c>
      <c r="AD78" t="str">
        <f t="shared" si="23"/>
        <v>NOT MET</v>
      </c>
      <c r="AO78" s="1">
        <v>2510</v>
      </c>
      <c r="AP78" s="1">
        <v>2413</v>
      </c>
      <c r="AQ78">
        <v>2411</v>
      </c>
    </row>
    <row r="79" spans="1:43" x14ac:dyDescent="0.3">
      <c r="A79" s="16">
        <f>IFERROR(
    IF(AND(
        NOT(ISBLANK(INDEX('Answers &amp; Theoretical'!J:J, MATCH(G79, 'Answers &amp; Theoretical'!G:G, 0)))),
        NOT(ISBLANK(INDEX('Answers &amp; Theoretical'!K:K, MATCH(G79, 'Answers &amp; Theoretical'!G:G, 0))))
    ), 1, 0),
    "NO MATCH"
)</f>
        <v>0</v>
      </c>
      <c r="B79">
        <v>0</v>
      </c>
      <c r="C79">
        <v>1</v>
      </c>
      <c r="D79">
        <v>1</v>
      </c>
      <c r="E79">
        <v>1</v>
      </c>
      <c r="F79">
        <v>2214</v>
      </c>
      <c r="G79">
        <v>2214.6</v>
      </c>
      <c r="I79">
        <v>0</v>
      </c>
      <c r="J79" t="str">
        <f>IF(ISBLANK(VLOOKUP(G79,'Answers &amp; Theoretical'!G:L,6,FALSE)),"BLANK",VLOOKUP(G79,'Answers &amp; Theoretical'!G:L,6,FALSE))</f>
        <v>BLANK</v>
      </c>
      <c r="K79">
        <f t="shared" si="24"/>
        <v>0</v>
      </c>
      <c r="L79">
        <f t="shared" si="29"/>
        <v>0</v>
      </c>
      <c r="M79">
        <v>0</v>
      </c>
      <c r="N79">
        <v>1</v>
      </c>
      <c r="O79">
        <v>1</v>
      </c>
      <c r="P79">
        <v>1</v>
      </c>
      <c r="Q79" t="s">
        <v>15</v>
      </c>
      <c r="R79" s="1">
        <v>2411</v>
      </c>
      <c r="S79">
        <f>IF(VLOOKUP(R79,'Answers &amp; Theoretical'!Q:R,2,FALSE)="N/A",1,0)</f>
        <v>0</v>
      </c>
      <c r="T79">
        <f t="shared" si="25"/>
        <v>0</v>
      </c>
      <c r="U79">
        <f t="shared" si="26"/>
        <v>5</v>
      </c>
      <c r="V79">
        <f t="shared" si="27"/>
        <v>0</v>
      </c>
      <c r="W79">
        <f>VLOOKUP(R79,'Answers &amp; Theoretical'!Q:S,3,FALSE)</f>
        <v>0</v>
      </c>
      <c r="X79">
        <f t="shared" si="30"/>
        <v>0</v>
      </c>
      <c r="Y79" t="str">
        <f t="shared" si="28"/>
        <v>NOT MET</v>
      </c>
      <c r="Z79">
        <f>IF(ISBLANK(VLOOKUP(R79,'Answers &amp; Theoretical'!Q:T,4,FALSE)),0,1)</f>
        <v>0</v>
      </c>
      <c r="AB79" t="str">
        <f t="shared" si="31"/>
        <v>NOT MET</v>
      </c>
      <c r="AC79" t="str">
        <f t="shared" si="23"/>
        <v>NOT MET</v>
      </c>
      <c r="AD79" t="str">
        <f t="shared" si="23"/>
        <v>NOT MET</v>
      </c>
      <c r="AO79" s="1">
        <v>2511</v>
      </c>
      <c r="AP79" s="1">
        <v>2414</v>
      </c>
      <c r="AQ79">
        <v>2412</v>
      </c>
    </row>
    <row r="80" spans="1:43" x14ac:dyDescent="0.3">
      <c r="A80" s="16">
        <f>IFERROR(
    IF(AND(
        NOT(ISBLANK(INDEX('Answers &amp; Theoretical'!J:J, MATCH(G80, 'Answers &amp; Theoretical'!G:G, 0)))),
        NOT(ISBLANK(INDEX('Answers &amp; Theoretical'!K:K, MATCH(G80, 'Answers &amp; Theoretical'!G:G, 0))))
    ), 1, 0),
    "NO MATCH"
)</f>
        <v>0</v>
      </c>
      <c r="B80">
        <v>0</v>
      </c>
      <c r="C80">
        <v>1</v>
      </c>
      <c r="D80">
        <v>1</v>
      </c>
      <c r="E80">
        <v>1</v>
      </c>
      <c r="F80">
        <v>2214</v>
      </c>
      <c r="G80">
        <v>2214.6999999999998</v>
      </c>
      <c r="I80">
        <v>0</v>
      </c>
      <c r="J80" t="str">
        <f>IF(ISBLANK(VLOOKUP(G80,'Answers &amp; Theoretical'!G:L,6,FALSE)),"BLANK",VLOOKUP(G80,'Answers &amp; Theoretical'!G:L,6,FALSE))</f>
        <v>BLANK</v>
      </c>
      <c r="K80">
        <f t="shared" si="24"/>
        <v>0</v>
      </c>
      <c r="L80">
        <f t="shared" si="29"/>
        <v>0</v>
      </c>
      <c r="M80">
        <v>0</v>
      </c>
      <c r="N80">
        <v>1</v>
      </c>
      <c r="O80">
        <v>1</v>
      </c>
      <c r="P80">
        <v>1</v>
      </c>
      <c r="Q80" t="s">
        <v>15</v>
      </c>
      <c r="R80" s="1">
        <v>2412</v>
      </c>
      <c r="S80">
        <f>IF(VLOOKUP(R80,'Answers &amp; Theoretical'!Q:R,2,FALSE)="N/A",1,0)</f>
        <v>0</v>
      </c>
      <c r="T80">
        <f t="shared" si="25"/>
        <v>0</v>
      </c>
      <c r="U80">
        <f t="shared" si="26"/>
        <v>3</v>
      </c>
      <c r="V80">
        <f t="shared" si="27"/>
        <v>0</v>
      </c>
      <c r="W80">
        <f>VLOOKUP(R80,'Answers &amp; Theoretical'!Q:S,3,FALSE)</f>
        <v>0</v>
      </c>
      <c r="X80">
        <f t="shared" si="30"/>
        <v>0</v>
      </c>
      <c r="Y80" t="str">
        <f t="shared" si="28"/>
        <v>NOT MET</v>
      </c>
      <c r="Z80">
        <f>IF(ISBLANK(VLOOKUP(R80,'Answers &amp; Theoretical'!Q:T,4,FALSE)),0,1)</f>
        <v>0</v>
      </c>
      <c r="AB80" t="str">
        <f t="shared" si="31"/>
        <v>NOT MET</v>
      </c>
      <c r="AC80" t="str">
        <f t="shared" si="23"/>
        <v>NOT MET</v>
      </c>
      <c r="AD80" t="str">
        <f t="shared" si="23"/>
        <v>NOT MET</v>
      </c>
      <c r="AO80" s="1">
        <v>2512</v>
      </c>
      <c r="AP80" s="1">
        <v>2416</v>
      </c>
      <c r="AQ80">
        <v>2413</v>
      </c>
    </row>
    <row r="81" spans="1:43" x14ac:dyDescent="0.3">
      <c r="A81" s="16">
        <f>IFERROR(
    IF(AND(
        NOT(ISBLANK(INDEX('Answers &amp; Theoretical'!J:J, MATCH(G81, 'Answers &amp; Theoretical'!G:G, 0)))),
        NOT(ISBLANK(INDEX('Answers &amp; Theoretical'!K:K, MATCH(G81, 'Answers &amp; Theoretical'!G:G, 0))))
    ), 1, 0),
    "NO MATCH"
)</f>
        <v>0</v>
      </c>
      <c r="B81">
        <v>0</v>
      </c>
      <c r="C81">
        <v>1</v>
      </c>
      <c r="D81">
        <v>1</v>
      </c>
      <c r="E81">
        <v>1</v>
      </c>
      <c r="F81">
        <v>2215</v>
      </c>
      <c r="G81">
        <v>2215.1</v>
      </c>
      <c r="I81">
        <v>1</v>
      </c>
      <c r="J81" t="str">
        <f>IF(ISBLANK(VLOOKUP(G81,'Answers &amp; Theoretical'!G:L,6,FALSE)),"BLANK",VLOOKUP(G81,'Answers &amp; Theoretical'!G:L,6,FALSE))</f>
        <v>BLANK</v>
      </c>
      <c r="K81">
        <f t="shared" si="24"/>
        <v>1</v>
      </c>
      <c r="L81">
        <f t="shared" si="29"/>
        <v>0</v>
      </c>
      <c r="M81">
        <v>0</v>
      </c>
      <c r="N81">
        <v>1</v>
      </c>
      <c r="O81">
        <v>1</v>
      </c>
      <c r="P81">
        <v>1</v>
      </c>
      <c r="Q81" t="s">
        <v>15</v>
      </c>
      <c r="R81" s="1">
        <v>2413</v>
      </c>
      <c r="S81">
        <f>IF(VLOOKUP(R81,'Answers &amp; Theoretical'!Q:R,2,FALSE)="N/A",1,0)</f>
        <v>0</v>
      </c>
      <c r="T81">
        <f t="shared" si="25"/>
        <v>0</v>
      </c>
      <c r="U81">
        <f t="shared" si="26"/>
        <v>2</v>
      </c>
      <c r="V81">
        <f t="shared" si="27"/>
        <v>0</v>
      </c>
      <c r="W81">
        <f>VLOOKUP(R81,'Answers &amp; Theoretical'!Q:S,3,FALSE)</f>
        <v>0</v>
      </c>
      <c r="X81">
        <f t="shared" si="30"/>
        <v>0</v>
      </c>
      <c r="Y81" t="str">
        <f t="shared" si="28"/>
        <v>NOT MET</v>
      </c>
      <c r="Z81">
        <f>IF(ISBLANK(VLOOKUP(R81,'Answers &amp; Theoretical'!Q:T,4,FALSE)),0,1)</f>
        <v>0</v>
      </c>
      <c r="AB81" t="str">
        <f t="shared" si="31"/>
        <v>NOT MET</v>
      </c>
      <c r="AC81" t="str">
        <f t="shared" si="23"/>
        <v>NOT MET</v>
      </c>
      <c r="AD81" t="str">
        <f t="shared" si="23"/>
        <v>NOT MET</v>
      </c>
      <c r="AO81" s="1">
        <v>2513</v>
      </c>
      <c r="AP81" s="1">
        <v>2417</v>
      </c>
      <c r="AQ81">
        <v>2414</v>
      </c>
    </row>
    <row r="82" spans="1:43" x14ac:dyDescent="0.3">
      <c r="A82" s="16">
        <f>IFERROR(
    IF(AND(
        NOT(ISBLANK(INDEX('Answers &amp; Theoretical'!J:J, MATCH(G82, 'Answers &amp; Theoretical'!G:G, 0)))),
        NOT(ISBLANK(INDEX('Answers &amp; Theoretical'!K:K, MATCH(G82, 'Answers &amp; Theoretical'!G:G, 0))))
    ), 1, 0),
    "NO MATCH"
)</f>
        <v>0</v>
      </c>
      <c r="B82">
        <v>0</v>
      </c>
      <c r="C82">
        <v>0</v>
      </c>
      <c r="D82">
        <v>1</v>
      </c>
      <c r="E82">
        <v>1</v>
      </c>
      <c r="F82">
        <v>2216</v>
      </c>
      <c r="G82">
        <v>2216.1</v>
      </c>
      <c r="I82">
        <v>0</v>
      </c>
      <c r="J82" t="str">
        <f>IF(ISBLANK(VLOOKUP(G82,'Answers &amp; Theoretical'!G:L,6,FALSE)),"BLANK",VLOOKUP(G82,'Answers &amp; Theoretical'!G:L,6,FALSE))</f>
        <v>BLANK</v>
      </c>
      <c r="K82">
        <f t="shared" si="24"/>
        <v>0</v>
      </c>
      <c r="L82">
        <f t="shared" si="29"/>
        <v>0</v>
      </c>
      <c r="M82">
        <v>0</v>
      </c>
      <c r="N82">
        <v>1</v>
      </c>
      <c r="O82">
        <v>1</v>
      </c>
      <c r="P82">
        <v>1</v>
      </c>
      <c r="Q82" t="s">
        <v>15</v>
      </c>
      <c r="R82" s="1">
        <v>2414</v>
      </c>
      <c r="S82">
        <f>IF(VLOOKUP(R82,'Answers &amp; Theoretical'!Q:R,2,FALSE)="N/A",1,0)</f>
        <v>0</v>
      </c>
      <c r="T82">
        <f t="shared" si="25"/>
        <v>0</v>
      </c>
      <c r="U82">
        <f t="shared" si="26"/>
        <v>1</v>
      </c>
      <c r="V82">
        <f t="shared" si="27"/>
        <v>0</v>
      </c>
      <c r="W82">
        <f>VLOOKUP(R82,'Answers &amp; Theoretical'!Q:S,3,FALSE)</f>
        <v>0</v>
      </c>
      <c r="X82">
        <f t="shared" si="30"/>
        <v>0</v>
      </c>
      <c r="Y82" t="str">
        <f t="shared" si="28"/>
        <v>NOT MET</v>
      </c>
      <c r="Z82">
        <f>IF(ISBLANK(VLOOKUP(R82,'Answers &amp; Theoretical'!Q:T,4,FALSE)),0,1)</f>
        <v>0</v>
      </c>
      <c r="AB82" t="str">
        <f t="shared" si="31"/>
        <v>NOT MET</v>
      </c>
      <c r="AC82" t="str">
        <f t="shared" si="23"/>
        <v>NOT MET</v>
      </c>
      <c r="AD82" t="str">
        <f t="shared" si="23"/>
        <v>NOT MET</v>
      </c>
      <c r="AO82" s="1">
        <v>2600</v>
      </c>
      <c r="AP82" s="1">
        <v>2418</v>
      </c>
      <c r="AQ82">
        <v>2415</v>
      </c>
    </row>
    <row r="83" spans="1:43" x14ac:dyDescent="0.3">
      <c r="A83" s="16">
        <f>IFERROR(
    IF(AND(
        NOT(ISBLANK(INDEX('Answers &amp; Theoretical'!J:J, MATCH(G83, 'Answers &amp; Theoretical'!G:G, 0)))),
        NOT(ISBLANK(INDEX('Answers &amp; Theoretical'!K:K, MATCH(G83, 'Answers &amp; Theoretical'!G:G, 0))))
    ), 1, 0),
    "NO MATCH"
)</f>
        <v>0</v>
      </c>
      <c r="B83">
        <v>0</v>
      </c>
      <c r="C83">
        <v>0</v>
      </c>
      <c r="D83">
        <v>1</v>
      </c>
      <c r="E83">
        <v>1</v>
      </c>
      <c r="F83">
        <v>2216</v>
      </c>
      <c r="G83">
        <v>2216.1999999999998</v>
      </c>
      <c r="I83">
        <v>0</v>
      </c>
      <c r="J83" t="str">
        <f>IF(ISBLANK(VLOOKUP(G83,'Answers &amp; Theoretical'!G:L,6,FALSE)),"BLANK",VLOOKUP(G83,'Answers &amp; Theoretical'!G:L,6,FALSE))</f>
        <v>BLANK</v>
      </c>
      <c r="K83">
        <f t="shared" si="24"/>
        <v>0</v>
      </c>
      <c r="L83">
        <f t="shared" si="29"/>
        <v>0</v>
      </c>
      <c r="M83">
        <v>0</v>
      </c>
      <c r="N83">
        <v>0</v>
      </c>
      <c r="O83">
        <v>0</v>
      </c>
      <c r="P83">
        <v>1</v>
      </c>
      <c r="Q83" t="s">
        <v>15</v>
      </c>
      <c r="R83" s="1">
        <v>2415</v>
      </c>
      <c r="S83">
        <f>IF(VLOOKUP(R83,'Answers &amp; Theoretical'!Q:R,2,FALSE)="N/A",1,0)</f>
        <v>0</v>
      </c>
      <c r="T83">
        <f t="shared" si="25"/>
        <v>0</v>
      </c>
      <c r="U83">
        <f t="shared" si="26"/>
        <v>4</v>
      </c>
      <c r="V83">
        <f t="shared" si="27"/>
        <v>0</v>
      </c>
      <c r="W83">
        <f>VLOOKUP(R83,'Answers &amp; Theoretical'!Q:S,3,FALSE)</f>
        <v>0</v>
      </c>
      <c r="X83">
        <f t="shared" si="30"/>
        <v>0</v>
      </c>
      <c r="Y83" t="str">
        <f t="shared" si="28"/>
        <v>NOT MET</v>
      </c>
      <c r="Z83">
        <f>IF(ISBLANK(VLOOKUP(R83,'Answers &amp; Theoretical'!Q:T,4,FALSE)),0,1)</f>
        <v>0</v>
      </c>
      <c r="AD83" t="str">
        <f t="shared" ref="AD83:AD100" si="32">$Y83</f>
        <v>NOT MET</v>
      </c>
      <c r="AO83" s="1">
        <v>2603</v>
      </c>
      <c r="AP83" s="1">
        <v>2419</v>
      </c>
      <c r="AQ83">
        <v>2416</v>
      </c>
    </row>
    <row r="84" spans="1:43" x14ac:dyDescent="0.3">
      <c r="A84" s="16">
        <f>IFERROR(
    IF(AND(
        NOT(ISBLANK(INDEX('Answers &amp; Theoretical'!J:J, MATCH(G84, 'Answers &amp; Theoretical'!G:G, 0)))),
        NOT(ISBLANK(INDEX('Answers &amp; Theoretical'!K:K, MATCH(G84, 'Answers &amp; Theoretical'!G:G, 0))))
    ), 1, 0),
    "NO MATCH"
)</f>
        <v>0</v>
      </c>
      <c r="B84">
        <v>0</v>
      </c>
      <c r="C84">
        <v>1</v>
      </c>
      <c r="D84">
        <v>1</v>
      </c>
      <c r="E84">
        <v>1</v>
      </c>
      <c r="F84">
        <v>2217</v>
      </c>
      <c r="G84">
        <v>2217.1</v>
      </c>
      <c r="I84">
        <v>0</v>
      </c>
      <c r="J84" t="str">
        <f>IF(ISBLANK(VLOOKUP(G84,'Answers &amp; Theoretical'!G:L,6,FALSE)),"BLANK",VLOOKUP(G84,'Answers &amp; Theoretical'!G:L,6,FALSE))</f>
        <v>BLANK</v>
      </c>
      <c r="K84">
        <f t="shared" si="24"/>
        <v>0</v>
      </c>
      <c r="L84">
        <f t="shared" si="29"/>
        <v>0</v>
      </c>
      <c r="M84">
        <v>0</v>
      </c>
      <c r="N84">
        <v>0</v>
      </c>
      <c r="O84">
        <v>1</v>
      </c>
      <c r="P84">
        <v>1</v>
      </c>
      <c r="Q84" t="s">
        <v>15</v>
      </c>
      <c r="R84" s="1">
        <v>2416</v>
      </c>
      <c r="S84">
        <f>IF(VLOOKUP(R84,'Answers &amp; Theoretical'!Q:R,2,FALSE)="N/A",1,0)</f>
        <v>0</v>
      </c>
      <c r="T84">
        <f t="shared" si="25"/>
        <v>0</v>
      </c>
      <c r="U84">
        <f t="shared" si="26"/>
        <v>1</v>
      </c>
      <c r="V84">
        <f t="shared" si="27"/>
        <v>0</v>
      </c>
      <c r="W84">
        <f>VLOOKUP(R84,'Answers &amp; Theoretical'!Q:S,3,FALSE)</f>
        <v>0</v>
      </c>
      <c r="X84">
        <f t="shared" si="30"/>
        <v>0</v>
      </c>
      <c r="Y84" t="str">
        <f t="shared" si="28"/>
        <v>NOT MET</v>
      </c>
      <c r="Z84">
        <f>IF(ISBLANK(VLOOKUP(R84,'Answers &amp; Theoretical'!Q:T,4,FALSE)),0,1)</f>
        <v>0</v>
      </c>
      <c r="AC84" t="str">
        <f t="shared" ref="AC84:AC92" si="33">$Y84</f>
        <v>NOT MET</v>
      </c>
      <c r="AD84" t="str">
        <f t="shared" si="32"/>
        <v>NOT MET</v>
      </c>
      <c r="AO84" s="1">
        <v>2604</v>
      </c>
      <c r="AP84" s="1">
        <v>2420</v>
      </c>
      <c r="AQ84">
        <v>2417</v>
      </c>
    </row>
    <row r="85" spans="1:43" x14ac:dyDescent="0.3">
      <c r="A85" s="16">
        <f>IFERROR(
    IF(AND(
        NOT(ISBLANK(INDEX('Answers &amp; Theoretical'!J:J, MATCH(G85, 'Answers &amp; Theoretical'!G:G, 0)))),
        NOT(ISBLANK(INDEX('Answers &amp; Theoretical'!K:K, MATCH(G85, 'Answers &amp; Theoretical'!G:G, 0))))
    ), 1, 0),
    "NO MATCH"
)</f>
        <v>0</v>
      </c>
      <c r="B85">
        <v>0</v>
      </c>
      <c r="C85">
        <v>1</v>
      </c>
      <c r="D85">
        <v>1</v>
      </c>
      <c r="E85">
        <v>1</v>
      </c>
      <c r="F85">
        <v>2217</v>
      </c>
      <c r="G85">
        <v>2217.1999999999998</v>
      </c>
      <c r="I85">
        <v>0</v>
      </c>
      <c r="J85" t="str">
        <f>IF(ISBLANK(VLOOKUP(G85,'Answers &amp; Theoretical'!G:L,6,FALSE)),"BLANK",VLOOKUP(G85,'Answers &amp; Theoretical'!G:L,6,FALSE))</f>
        <v>BLANK</v>
      </c>
      <c r="K85">
        <f t="shared" si="24"/>
        <v>0</v>
      </c>
      <c r="L85">
        <f t="shared" si="29"/>
        <v>0</v>
      </c>
      <c r="M85">
        <v>0</v>
      </c>
      <c r="N85">
        <v>1</v>
      </c>
      <c r="O85">
        <v>1</v>
      </c>
      <c r="P85">
        <v>1</v>
      </c>
      <c r="Q85" t="s">
        <v>15</v>
      </c>
      <c r="R85" s="1">
        <v>2417</v>
      </c>
      <c r="S85">
        <f>IF(VLOOKUP(R85,'Answers &amp; Theoretical'!Q:R,2,FALSE)="N/A",1,0)</f>
        <v>0</v>
      </c>
      <c r="T85">
        <f t="shared" si="25"/>
        <v>0</v>
      </c>
      <c r="U85">
        <f t="shared" si="26"/>
        <v>1</v>
      </c>
      <c r="V85">
        <f t="shared" si="27"/>
        <v>0</v>
      </c>
      <c r="W85">
        <f>VLOOKUP(R85,'Answers &amp; Theoretical'!Q:S,3,FALSE)</f>
        <v>0</v>
      </c>
      <c r="X85">
        <f t="shared" si="30"/>
        <v>0</v>
      </c>
      <c r="Y85" t="str">
        <f t="shared" si="28"/>
        <v>NOT MET</v>
      </c>
      <c r="Z85">
        <f>IF(ISBLANK(VLOOKUP(R85,'Answers &amp; Theoretical'!Q:T,4,FALSE)),0,1)</f>
        <v>0</v>
      </c>
      <c r="AB85" t="str">
        <f t="shared" ref="AB85:AB91" si="34">$Y85</f>
        <v>NOT MET</v>
      </c>
      <c r="AC85" t="str">
        <f t="shared" si="33"/>
        <v>NOT MET</v>
      </c>
      <c r="AD85" t="str">
        <f t="shared" si="32"/>
        <v>NOT MET</v>
      </c>
      <c r="AO85" s="1">
        <v>2700</v>
      </c>
      <c r="AP85" s="1">
        <v>2421</v>
      </c>
      <c r="AQ85">
        <v>2418</v>
      </c>
    </row>
    <row r="86" spans="1:43" x14ac:dyDescent="0.3">
      <c r="A86" s="16">
        <f>IFERROR(
    IF(AND(
        NOT(ISBLANK(INDEX('Answers &amp; Theoretical'!J:J, MATCH(G86, 'Answers &amp; Theoretical'!G:G, 0)))),
        NOT(ISBLANK(INDEX('Answers &amp; Theoretical'!K:K, MATCH(G86, 'Answers &amp; Theoretical'!G:G, 0))))
    ), 1, 0),
    "NO MATCH"
)</f>
        <v>0</v>
      </c>
      <c r="B86">
        <v>0</v>
      </c>
      <c r="C86">
        <v>1</v>
      </c>
      <c r="D86">
        <v>1</v>
      </c>
      <c r="E86">
        <v>1</v>
      </c>
      <c r="F86">
        <v>2218</v>
      </c>
      <c r="G86">
        <v>2218.1</v>
      </c>
      <c r="I86">
        <v>1</v>
      </c>
      <c r="J86" t="str">
        <f>IF(ISBLANK(VLOOKUP(G86,'Answers &amp; Theoretical'!G:L,6,FALSE)),"BLANK",VLOOKUP(G86,'Answers &amp; Theoretical'!G:L,6,FALSE))</f>
        <v>BLANK</v>
      </c>
      <c r="K86">
        <f t="shared" si="24"/>
        <v>1</v>
      </c>
      <c r="L86">
        <f t="shared" si="29"/>
        <v>0</v>
      </c>
      <c r="M86">
        <v>0</v>
      </c>
      <c r="N86">
        <v>1</v>
      </c>
      <c r="O86">
        <v>1</v>
      </c>
      <c r="P86">
        <v>1</v>
      </c>
      <c r="Q86" t="s">
        <v>15</v>
      </c>
      <c r="R86" s="1">
        <v>2418</v>
      </c>
      <c r="S86">
        <f>IF(VLOOKUP(R86,'Answers &amp; Theoretical'!Q:R,2,FALSE)="N/A",1,0)</f>
        <v>0</v>
      </c>
      <c r="T86">
        <f t="shared" si="25"/>
        <v>0</v>
      </c>
      <c r="U86">
        <f t="shared" si="26"/>
        <v>4</v>
      </c>
      <c r="V86">
        <f t="shared" si="27"/>
        <v>0</v>
      </c>
      <c r="W86">
        <f>VLOOKUP(R86,'Answers &amp; Theoretical'!Q:S,3,FALSE)</f>
        <v>0</v>
      </c>
      <c r="X86">
        <f t="shared" si="30"/>
        <v>0</v>
      </c>
      <c r="Y86" t="str">
        <f t="shared" si="28"/>
        <v>NOT MET</v>
      </c>
      <c r="Z86">
        <f>IF(ISBLANK(VLOOKUP(R86,'Answers &amp; Theoretical'!Q:T,4,FALSE)),0,1)</f>
        <v>0</v>
      </c>
      <c r="AB86" t="str">
        <f t="shared" si="34"/>
        <v>NOT MET</v>
      </c>
      <c r="AC86" t="str">
        <f t="shared" si="33"/>
        <v>NOT MET</v>
      </c>
      <c r="AD86" t="str">
        <f t="shared" si="32"/>
        <v>NOT MET</v>
      </c>
      <c r="AO86" s="1">
        <v>2701</v>
      </c>
      <c r="AP86" s="1">
        <v>2422</v>
      </c>
      <c r="AQ86">
        <v>2419</v>
      </c>
    </row>
    <row r="87" spans="1:43" x14ac:dyDescent="0.3">
      <c r="A87" s="16">
        <f>IFERROR(
    IF(AND(
        NOT(ISBLANK(INDEX('Answers &amp; Theoretical'!J:J, MATCH(G87, 'Answers &amp; Theoretical'!G:G, 0)))),
        NOT(ISBLANK(INDEX('Answers &amp; Theoretical'!K:K, MATCH(G87, 'Answers &amp; Theoretical'!G:G, 0))))
    ), 1, 0),
    "NO MATCH"
)</f>
        <v>0</v>
      </c>
      <c r="B87">
        <v>0</v>
      </c>
      <c r="C87">
        <v>1</v>
      </c>
      <c r="D87">
        <v>0</v>
      </c>
      <c r="E87">
        <v>0</v>
      </c>
      <c r="F87">
        <v>2300</v>
      </c>
      <c r="G87">
        <v>2300.1</v>
      </c>
      <c r="I87">
        <v>0</v>
      </c>
      <c r="J87" t="str">
        <f>IF(ISBLANK(VLOOKUP(G87,'Answers &amp; Theoretical'!G:L,6,FALSE)),"BLANK",VLOOKUP(G87,'Answers &amp; Theoretical'!G:L,6,FALSE))</f>
        <v>BLANK</v>
      </c>
      <c r="K87">
        <f t="shared" si="24"/>
        <v>0</v>
      </c>
      <c r="L87">
        <f t="shared" si="29"/>
        <v>0</v>
      </c>
      <c r="M87">
        <v>0</v>
      </c>
      <c r="N87">
        <v>1</v>
      </c>
      <c r="O87">
        <v>1</v>
      </c>
      <c r="P87">
        <v>1</v>
      </c>
      <c r="Q87" t="s">
        <v>15</v>
      </c>
      <c r="R87" s="1">
        <v>2419</v>
      </c>
      <c r="S87">
        <f>IF(VLOOKUP(R87,'Answers &amp; Theoretical'!Q:R,2,FALSE)="N/A",1,0)</f>
        <v>0</v>
      </c>
      <c r="T87">
        <f t="shared" si="25"/>
        <v>0</v>
      </c>
      <c r="U87">
        <f t="shared" si="26"/>
        <v>1</v>
      </c>
      <c r="V87">
        <f t="shared" si="27"/>
        <v>0</v>
      </c>
      <c r="W87">
        <f>VLOOKUP(R87,'Answers &amp; Theoretical'!Q:S,3,FALSE)</f>
        <v>0</v>
      </c>
      <c r="X87">
        <f t="shared" si="30"/>
        <v>0</v>
      </c>
      <c r="Y87" t="str">
        <f t="shared" si="28"/>
        <v>NOT MET</v>
      </c>
      <c r="Z87">
        <f>IF(ISBLANK(VLOOKUP(R87,'Answers &amp; Theoretical'!Q:T,4,FALSE)),0,1)</f>
        <v>0</v>
      </c>
      <c r="AB87" t="str">
        <f t="shared" si="34"/>
        <v>NOT MET</v>
      </c>
      <c r="AC87" t="str">
        <f t="shared" si="33"/>
        <v>NOT MET</v>
      </c>
      <c r="AD87" t="str">
        <f t="shared" si="32"/>
        <v>NOT MET</v>
      </c>
      <c r="AO87" s="1">
        <v>2702</v>
      </c>
      <c r="AP87" s="1">
        <v>2423</v>
      </c>
      <c r="AQ87">
        <v>2420</v>
      </c>
    </row>
    <row r="88" spans="1:43" x14ac:dyDescent="0.3">
      <c r="A88" s="16">
        <f>IFERROR(
    IF(AND(
        NOT(ISBLANK(INDEX('Answers &amp; Theoretical'!J:J, MATCH(G88, 'Answers &amp; Theoretical'!G:G, 0)))),
        NOT(ISBLANK(INDEX('Answers &amp; Theoretical'!K:K, MATCH(G88, 'Answers &amp; Theoretical'!G:G, 0))))
    ), 1, 0),
    "NO MATCH"
)</f>
        <v>0</v>
      </c>
      <c r="B88">
        <v>0</v>
      </c>
      <c r="C88">
        <v>1</v>
      </c>
      <c r="D88">
        <v>0</v>
      </c>
      <c r="E88">
        <v>0</v>
      </c>
      <c r="F88">
        <v>2300</v>
      </c>
      <c r="G88">
        <v>2300.1999999999998</v>
      </c>
      <c r="I88">
        <v>0</v>
      </c>
      <c r="J88" t="str">
        <f>IF(ISBLANK(VLOOKUP(G88,'Answers &amp; Theoretical'!G:L,6,FALSE)),"BLANK",VLOOKUP(G88,'Answers &amp; Theoretical'!G:L,6,FALSE))</f>
        <v>BLANK</v>
      </c>
      <c r="K88">
        <f t="shared" si="24"/>
        <v>0</v>
      </c>
      <c r="L88">
        <f t="shared" si="29"/>
        <v>0</v>
      </c>
      <c r="M88">
        <v>0</v>
      </c>
      <c r="N88">
        <v>1</v>
      </c>
      <c r="O88">
        <v>1</v>
      </c>
      <c r="P88">
        <v>1</v>
      </c>
      <c r="Q88" t="s">
        <v>15</v>
      </c>
      <c r="R88" s="1">
        <v>2420</v>
      </c>
      <c r="S88">
        <f>IF(VLOOKUP(R88,'Answers &amp; Theoretical'!Q:R,2,FALSE)="N/A",1,0)</f>
        <v>0</v>
      </c>
      <c r="T88">
        <f t="shared" si="25"/>
        <v>0</v>
      </c>
      <c r="U88">
        <f t="shared" si="26"/>
        <v>1</v>
      </c>
      <c r="V88">
        <f t="shared" si="27"/>
        <v>0</v>
      </c>
      <c r="W88">
        <f>VLOOKUP(R88,'Answers &amp; Theoretical'!Q:S,3,FALSE)</f>
        <v>0</v>
      </c>
      <c r="X88">
        <f t="shared" si="30"/>
        <v>0</v>
      </c>
      <c r="Y88" t="str">
        <f t="shared" si="28"/>
        <v>NOT MET</v>
      </c>
      <c r="Z88">
        <f>IF(ISBLANK(VLOOKUP(R88,'Answers &amp; Theoretical'!Q:T,4,FALSE)),0,1)</f>
        <v>0</v>
      </c>
      <c r="AB88" t="str">
        <f t="shared" si="34"/>
        <v>NOT MET</v>
      </c>
      <c r="AC88" t="str">
        <f t="shared" si="33"/>
        <v>NOT MET</v>
      </c>
      <c r="AD88" t="str">
        <f t="shared" si="32"/>
        <v>NOT MET</v>
      </c>
      <c r="AO88" s="1">
        <v>2703</v>
      </c>
      <c r="AP88" s="1">
        <v>2424</v>
      </c>
      <c r="AQ88">
        <v>2421</v>
      </c>
    </row>
    <row r="89" spans="1:43" x14ac:dyDescent="0.3">
      <c r="A89" s="16">
        <f>IFERROR(
    IF(AND(
        NOT(ISBLANK(INDEX('Answers &amp; Theoretical'!J:J, MATCH(G89, 'Answers &amp; Theoretical'!G:G, 0)))),
        NOT(ISBLANK(INDEX('Answers &amp; Theoretical'!K:K, MATCH(G89, 'Answers &amp; Theoretical'!G:G, 0))))
    ), 1, 0),
    "NO MATCH"
)</f>
        <v>0</v>
      </c>
      <c r="B89">
        <v>0</v>
      </c>
      <c r="C89">
        <v>1</v>
      </c>
      <c r="D89">
        <v>0</v>
      </c>
      <c r="E89">
        <v>0</v>
      </c>
      <c r="F89">
        <v>2300</v>
      </c>
      <c r="G89">
        <v>2300.3000000000002</v>
      </c>
      <c r="I89">
        <v>0</v>
      </c>
      <c r="J89" t="str">
        <f>IF(ISBLANK(VLOOKUP(G89,'Answers &amp; Theoretical'!G:L,6,FALSE)),"BLANK",VLOOKUP(G89,'Answers &amp; Theoretical'!G:L,6,FALSE))</f>
        <v>BLANK</v>
      </c>
      <c r="K89">
        <f t="shared" si="24"/>
        <v>0</v>
      </c>
      <c r="L89">
        <f t="shared" si="29"/>
        <v>0</v>
      </c>
      <c r="M89">
        <v>0</v>
      </c>
      <c r="N89">
        <v>1</v>
      </c>
      <c r="O89">
        <v>1</v>
      </c>
      <c r="P89">
        <v>1</v>
      </c>
      <c r="Q89" t="s">
        <v>15</v>
      </c>
      <c r="R89" s="1">
        <v>2421</v>
      </c>
      <c r="S89">
        <f>IF(VLOOKUP(R89,'Answers &amp; Theoretical'!Q:R,2,FALSE)="N/A",1,0)</f>
        <v>0</v>
      </c>
      <c r="T89">
        <f t="shared" si="25"/>
        <v>0</v>
      </c>
      <c r="U89">
        <f t="shared" si="26"/>
        <v>1</v>
      </c>
      <c r="V89">
        <f t="shared" si="27"/>
        <v>0</v>
      </c>
      <c r="W89">
        <f>VLOOKUP(R89,'Answers &amp; Theoretical'!Q:S,3,FALSE)</f>
        <v>0</v>
      </c>
      <c r="X89">
        <f t="shared" si="30"/>
        <v>0</v>
      </c>
      <c r="Y89" t="str">
        <f t="shared" si="28"/>
        <v>NOT MET</v>
      </c>
      <c r="Z89">
        <f>IF(ISBLANK(VLOOKUP(R89,'Answers &amp; Theoretical'!Q:T,4,FALSE)),0,1)</f>
        <v>0</v>
      </c>
      <c r="AB89" t="str">
        <f t="shared" si="34"/>
        <v>NOT MET</v>
      </c>
      <c r="AC89" t="str">
        <f t="shared" si="33"/>
        <v>NOT MET</v>
      </c>
      <c r="AD89" t="str">
        <f t="shared" si="32"/>
        <v>NOT MET</v>
      </c>
      <c r="AO89" s="1">
        <v>2704</v>
      </c>
      <c r="AP89" s="1">
        <v>2426</v>
      </c>
      <c r="AQ89">
        <v>2422</v>
      </c>
    </row>
    <row r="90" spans="1:43" x14ac:dyDescent="0.3">
      <c r="A90" s="16">
        <f>IFERROR(
    IF(AND(
        NOT(ISBLANK(INDEX('Answers &amp; Theoretical'!J:J, MATCH(G90, 'Answers &amp; Theoretical'!G:G, 0)))),
        NOT(ISBLANK(INDEX('Answers &amp; Theoretical'!K:K, MATCH(G90, 'Answers &amp; Theoretical'!G:G, 0))))
    ), 1, 0),
    "NO MATCH"
)</f>
        <v>0</v>
      </c>
      <c r="B90">
        <v>0</v>
      </c>
      <c r="C90">
        <v>0</v>
      </c>
      <c r="D90">
        <v>1</v>
      </c>
      <c r="E90">
        <v>1</v>
      </c>
      <c r="F90">
        <v>2301</v>
      </c>
      <c r="G90">
        <v>2301.1</v>
      </c>
      <c r="I90">
        <v>0</v>
      </c>
      <c r="J90" t="str">
        <f>IF(ISBLANK(VLOOKUP(G90,'Answers &amp; Theoretical'!G:L,6,FALSE)),"BLANK",VLOOKUP(G90,'Answers &amp; Theoretical'!G:L,6,FALSE))</f>
        <v>BLANK</v>
      </c>
      <c r="K90">
        <f t="shared" si="24"/>
        <v>0</v>
      </c>
      <c r="L90">
        <f t="shared" si="29"/>
        <v>0</v>
      </c>
      <c r="M90">
        <v>0</v>
      </c>
      <c r="N90">
        <v>1</v>
      </c>
      <c r="O90">
        <v>1</v>
      </c>
      <c r="P90">
        <v>1</v>
      </c>
      <c r="Q90" t="s">
        <v>15</v>
      </c>
      <c r="R90" s="1">
        <v>2422</v>
      </c>
      <c r="S90">
        <f>IF(VLOOKUP(R90,'Answers &amp; Theoretical'!Q:R,2,FALSE)="N/A",1,0)</f>
        <v>0</v>
      </c>
      <c r="T90">
        <f t="shared" si="25"/>
        <v>0</v>
      </c>
      <c r="U90">
        <f t="shared" si="26"/>
        <v>2</v>
      </c>
      <c r="V90">
        <f t="shared" si="27"/>
        <v>0</v>
      </c>
      <c r="W90">
        <f>VLOOKUP(R90,'Answers &amp; Theoretical'!Q:S,3,FALSE)</f>
        <v>0</v>
      </c>
      <c r="X90">
        <f t="shared" si="30"/>
        <v>0</v>
      </c>
      <c r="Y90" t="str">
        <f t="shared" si="28"/>
        <v>NOT MET</v>
      </c>
      <c r="Z90">
        <f>IF(ISBLANK(VLOOKUP(R90,'Answers &amp; Theoretical'!Q:T,4,FALSE)),0,1)</f>
        <v>0</v>
      </c>
      <c r="AB90" t="str">
        <f t="shared" si="34"/>
        <v>NOT MET</v>
      </c>
      <c r="AC90" t="str">
        <f t="shared" si="33"/>
        <v>NOT MET</v>
      </c>
      <c r="AD90" t="str">
        <f t="shared" si="32"/>
        <v>NOT MET</v>
      </c>
      <c r="AO90" s="1">
        <v>3100</v>
      </c>
      <c r="AP90" s="1">
        <v>2427</v>
      </c>
      <c r="AQ90">
        <v>2423</v>
      </c>
    </row>
    <row r="91" spans="1:43" x14ac:dyDescent="0.3">
      <c r="A91" s="16">
        <f>IFERROR(
    IF(AND(
        NOT(ISBLANK(INDEX('Answers &amp; Theoretical'!J:J, MATCH(G91, 'Answers &amp; Theoretical'!G:G, 0)))),
        NOT(ISBLANK(INDEX('Answers &amp; Theoretical'!K:K, MATCH(G91, 'Answers &amp; Theoretical'!G:G, 0))))
    ), 1, 0),
    "NO MATCH"
)</f>
        <v>0</v>
      </c>
      <c r="B91">
        <v>0</v>
      </c>
      <c r="C91">
        <v>0</v>
      </c>
      <c r="D91">
        <v>1</v>
      </c>
      <c r="E91">
        <v>1</v>
      </c>
      <c r="F91">
        <v>2301</v>
      </c>
      <c r="G91">
        <v>2301.1999999999998</v>
      </c>
      <c r="I91">
        <v>0</v>
      </c>
      <c r="J91" t="str">
        <f>IF(ISBLANK(VLOOKUP(G91,'Answers &amp; Theoretical'!G:L,6,FALSE)),"BLANK",VLOOKUP(G91,'Answers &amp; Theoretical'!G:L,6,FALSE))</f>
        <v>BLANK</v>
      </c>
      <c r="K91">
        <f t="shared" si="24"/>
        <v>0</v>
      </c>
      <c r="L91">
        <f t="shared" si="29"/>
        <v>0</v>
      </c>
      <c r="M91">
        <v>0</v>
      </c>
      <c r="N91">
        <v>1</v>
      </c>
      <c r="O91">
        <v>1</v>
      </c>
      <c r="P91">
        <v>1</v>
      </c>
      <c r="Q91" t="s">
        <v>15</v>
      </c>
      <c r="R91" s="1">
        <v>2423</v>
      </c>
      <c r="S91">
        <f>IF(VLOOKUP(R91,'Answers &amp; Theoretical'!Q:R,2,FALSE)="N/A",1,0)</f>
        <v>0</v>
      </c>
      <c r="T91">
        <f t="shared" si="25"/>
        <v>0</v>
      </c>
      <c r="U91">
        <f t="shared" si="26"/>
        <v>2</v>
      </c>
      <c r="V91">
        <f t="shared" si="27"/>
        <v>0</v>
      </c>
      <c r="W91">
        <f>VLOOKUP(R91,'Answers &amp; Theoretical'!Q:S,3,FALSE)</f>
        <v>0</v>
      </c>
      <c r="X91">
        <f t="shared" si="30"/>
        <v>0</v>
      </c>
      <c r="Y91" t="str">
        <f t="shared" si="28"/>
        <v>NOT MET</v>
      </c>
      <c r="Z91">
        <f>IF(ISBLANK(VLOOKUP(R91,'Answers &amp; Theoretical'!Q:T,4,FALSE)),0,1)</f>
        <v>0</v>
      </c>
      <c r="AB91" t="str">
        <f t="shared" si="34"/>
        <v>NOT MET</v>
      </c>
      <c r="AC91" t="str">
        <f t="shared" si="33"/>
        <v>NOT MET</v>
      </c>
      <c r="AD91" t="str">
        <f t="shared" si="32"/>
        <v>NOT MET</v>
      </c>
      <c r="AO91" s="1">
        <v>3101</v>
      </c>
      <c r="AP91" s="1">
        <v>2428</v>
      </c>
      <c r="AQ91">
        <v>2424</v>
      </c>
    </row>
    <row r="92" spans="1:43" x14ac:dyDescent="0.3">
      <c r="A92" s="16">
        <f>IFERROR(
    IF(AND(
        NOT(ISBLANK(INDEX('Answers &amp; Theoretical'!J:J, MATCH(G92, 'Answers &amp; Theoretical'!G:G, 0)))),
        NOT(ISBLANK(INDEX('Answers &amp; Theoretical'!K:K, MATCH(G92, 'Answers &amp; Theoretical'!G:G, 0))))
    ), 1, 0),
    "NO MATCH"
)</f>
        <v>0</v>
      </c>
      <c r="B92">
        <v>0</v>
      </c>
      <c r="C92">
        <v>0</v>
      </c>
      <c r="D92">
        <v>1</v>
      </c>
      <c r="E92">
        <v>1</v>
      </c>
      <c r="F92">
        <v>2301</v>
      </c>
      <c r="G92">
        <v>2301.3000000000002</v>
      </c>
      <c r="I92">
        <v>0</v>
      </c>
      <c r="J92" t="str">
        <f>IF(ISBLANK(VLOOKUP(G92,'Answers &amp; Theoretical'!G:L,6,FALSE)),"BLANK",VLOOKUP(G92,'Answers &amp; Theoretical'!G:L,6,FALSE))</f>
        <v>BLANK</v>
      </c>
      <c r="K92">
        <f t="shared" si="24"/>
        <v>0</v>
      </c>
      <c r="L92">
        <f t="shared" si="29"/>
        <v>0</v>
      </c>
      <c r="M92">
        <v>0</v>
      </c>
      <c r="N92">
        <v>0</v>
      </c>
      <c r="O92">
        <v>1</v>
      </c>
      <c r="P92">
        <v>1</v>
      </c>
      <c r="Q92" t="s">
        <v>15</v>
      </c>
      <c r="R92" s="1">
        <v>2424</v>
      </c>
      <c r="S92">
        <f>IF(VLOOKUP(R92,'Answers &amp; Theoretical'!Q:R,2,FALSE)="N/A",1,0)</f>
        <v>0</v>
      </c>
      <c r="T92">
        <f t="shared" si="25"/>
        <v>0</v>
      </c>
      <c r="U92">
        <f t="shared" si="26"/>
        <v>2</v>
      </c>
      <c r="V92">
        <f t="shared" si="27"/>
        <v>0</v>
      </c>
      <c r="W92">
        <f>VLOOKUP(R92,'Answers &amp; Theoretical'!Q:S,3,FALSE)</f>
        <v>0</v>
      </c>
      <c r="X92">
        <f t="shared" si="30"/>
        <v>0</v>
      </c>
      <c r="Y92" t="str">
        <f t="shared" si="28"/>
        <v>NOT MET</v>
      </c>
      <c r="Z92">
        <f>IF(ISBLANK(VLOOKUP(R92,'Answers &amp; Theoretical'!Q:T,4,FALSE)),0,1)</f>
        <v>0</v>
      </c>
      <c r="AC92" t="str">
        <f t="shared" si="33"/>
        <v>NOT MET</v>
      </c>
      <c r="AD92" t="str">
        <f t="shared" si="32"/>
        <v>NOT MET</v>
      </c>
      <c r="AO92" s="1">
        <v>3107</v>
      </c>
      <c r="AP92" s="1">
        <v>2429</v>
      </c>
      <c r="AQ92">
        <v>2425</v>
      </c>
    </row>
    <row r="93" spans="1:43" x14ac:dyDescent="0.3">
      <c r="A93" s="16">
        <f>IFERROR(
    IF(AND(
        NOT(ISBLANK(INDEX('Answers &amp; Theoretical'!J:J, MATCH(G93, 'Answers &amp; Theoretical'!G:G, 0)))),
        NOT(ISBLANK(INDEX('Answers &amp; Theoretical'!K:K, MATCH(G93, 'Answers &amp; Theoretical'!G:G, 0))))
    ), 1, 0),
    "NO MATCH"
)</f>
        <v>0</v>
      </c>
      <c r="B93">
        <v>0</v>
      </c>
      <c r="C93">
        <v>0</v>
      </c>
      <c r="D93">
        <v>1</v>
      </c>
      <c r="E93">
        <v>1</v>
      </c>
      <c r="F93">
        <v>2301</v>
      </c>
      <c r="G93">
        <v>2301.4</v>
      </c>
      <c r="I93">
        <v>0</v>
      </c>
      <c r="J93" t="str">
        <f>IF(ISBLANK(VLOOKUP(G93,'Answers &amp; Theoretical'!G:L,6,FALSE)),"BLANK",VLOOKUP(G93,'Answers &amp; Theoretical'!G:L,6,FALSE))</f>
        <v>BLANK</v>
      </c>
      <c r="K93">
        <f t="shared" si="24"/>
        <v>0</v>
      </c>
      <c r="L93">
        <f t="shared" si="29"/>
        <v>0</v>
      </c>
      <c r="M93">
        <v>0</v>
      </c>
      <c r="N93">
        <v>0</v>
      </c>
      <c r="O93">
        <v>0</v>
      </c>
      <c r="P93">
        <v>1</v>
      </c>
      <c r="Q93" t="s">
        <v>15</v>
      </c>
      <c r="R93" s="1">
        <v>2425</v>
      </c>
      <c r="S93">
        <f>IF(VLOOKUP(R93,'Answers &amp; Theoretical'!Q:R,2,FALSE)="N/A",1,0)</f>
        <v>0</v>
      </c>
      <c r="T93">
        <f t="shared" si="25"/>
        <v>0</v>
      </c>
      <c r="U93">
        <f t="shared" si="26"/>
        <v>2</v>
      </c>
      <c r="V93">
        <f t="shared" si="27"/>
        <v>0</v>
      </c>
      <c r="W93">
        <f>VLOOKUP(R93,'Answers &amp; Theoretical'!Q:S,3,FALSE)</f>
        <v>0</v>
      </c>
      <c r="X93">
        <f t="shared" si="30"/>
        <v>0</v>
      </c>
      <c r="Y93" t="str">
        <f t="shared" si="28"/>
        <v>NOT MET</v>
      </c>
      <c r="Z93">
        <f>IF(ISBLANK(VLOOKUP(R93,'Answers &amp; Theoretical'!Q:T,4,FALSE)),0,1)</f>
        <v>0</v>
      </c>
      <c r="AD93" t="str">
        <f t="shared" si="32"/>
        <v>NOT MET</v>
      </c>
      <c r="AO93" s="1">
        <v>3108</v>
      </c>
      <c r="AP93" s="1">
        <v>2430</v>
      </c>
      <c r="AQ93">
        <v>2426</v>
      </c>
    </row>
    <row r="94" spans="1:43" x14ac:dyDescent="0.3">
      <c r="A94" s="16">
        <f>IFERROR(
    IF(AND(
        NOT(ISBLANK(INDEX('Answers &amp; Theoretical'!J:J, MATCH(G94, 'Answers &amp; Theoretical'!G:G, 0)))),
        NOT(ISBLANK(INDEX('Answers &amp; Theoretical'!K:K, MATCH(G94, 'Answers &amp; Theoretical'!G:G, 0))))
    ), 1, 0),
    "NO MATCH"
)</f>
        <v>0</v>
      </c>
      <c r="B94">
        <v>0</v>
      </c>
      <c r="C94">
        <v>0</v>
      </c>
      <c r="D94">
        <v>1</v>
      </c>
      <c r="E94">
        <v>1</v>
      </c>
      <c r="F94">
        <v>2302</v>
      </c>
      <c r="G94">
        <v>2302.1</v>
      </c>
      <c r="I94">
        <v>0</v>
      </c>
      <c r="J94" t="str">
        <f>IF(ISBLANK(VLOOKUP(G94,'Answers &amp; Theoretical'!G:L,6,FALSE)),"BLANK",VLOOKUP(G94,'Answers &amp; Theoretical'!G:L,6,FALSE))</f>
        <v>BLANK</v>
      </c>
      <c r="K94">
        <f t="shared" si="24"/>
        <v>0</v>
      </c>
      <c r="L94">
        <f t="shared" si="29"/>
        <v>0</v>
      </c>
      <c r="M94">
        <v>0</v>
      </c>
      <c r="N94">
        <v>1</v>
      </c>
      <c r="O94">
        <v>1</v>
      </c>
      <c r="P94">
        <v>1</v>
      </c>
      <c r="Q94" t="s">
        <v>15</v>
      </c>
      <c r="R94" s="1">
        <v>2426</v>
      </c>
      <c r="S94">
        <f>IF(VLOOKUP(R94,'Answers &amp; Theoretical'!Q:R,2,FALSE)="N/A",1,0)</f>
        <v>0</v>
      </c>
      <c r="T94">
        <f t="shared" si="25"/>
        <v>0</v>
      </c>
      <c r="U94">
        <f t="shared" si="26"/>
        <v>3</v>
      </c>
      <c r="V94">
        <f t="shared" si="27"/>
        <v>0</v>
      </c>
      <c r="W94">
        <f>VLOOKUP(R94,'Answers &amp; Theoretical'!Q:S,3,FALSE)</f>
        <v>0</v>
      </c>
      <c r="X94">
        <f t="shared" si="30"/>
        <v>0</v>
      </c>
      <c r="Y94" t="str">
        <f t="shared" si="28"/>
        <v>NOT MET</v>
      </c>
      <c r="Z94">
        <f>IF(ISBLANK(VLOOKUP(R94,'Answers &amp; Theoretical'!Q:T,4,FALSE)),0,1)</f>
        <v>0</v>
      </c>
      <c r="AB94" t="str">
        <f t="shared" ref="AB94:AC97" si="35">$Y94</f>
        <v>NOT MET</v>
      </c>
      <c r="AC94" t="str">
        <f t="shared" si="35"/>
        <v>NOT MET</v>
      </c>
      <c r="AD94" t="str">
        <f t="shared" si="32"/>
        <v>NOT MET</v>
      </c>
      <c r="AO94" s="1">
        <v>3109</v>
      </c>
      <c r="AP94" s="1">
        <v>2500</v>
      </c>
      <c r="AQ94">
        <v>2427</v>
      </c>
    </row>
    <row r="95" spans="1:43" x14ac:dyDescent="0.3">
      <c r="A95" s="16">
        <f>IFERROR(
    IF(AND(
        NOT(ISBLANK(INDEX('Answers &amp; Theoretical'!J:J, MATCH(G95, 'Answers &amp; Theoretical'!G:G, 0)))),
        NOT(ISBLANK(INDEX('Answers &amp; Theoretical'!K:K, MATCH(G95, 'Answers &amp; Theoretical'!G:G, 0))))
    ), 1, 0),
    "NO MATCH"
)</f>
        <v>0</v>
      </c>
      <c r="B95">
        <v>0</v>
      </c>
      <c r="C95">
        <v>0</v>
      </c>
      <c r="D95">
        <v>1</v>
      </c>
      <c r="E95">
        <v>1</v>
      </c>
      <c r="F95">
        <v>2302</v>
      </c>
      <c r="G95">
        <v>2302.1999999999998</v>
      </c>
      <c r="I95">
        <v>0</v>
      </c>
      <c r="J95" t="str">
        <f>IF(ISBLANK(VLOOKUP(G95,'Answers &amp; Theoretical'!G:L,6,FALSE)),"BLANK",VLOOKUP(G95,'Answers &amp; Theoretical'!G:L,6,FALSE))</f>
        <v>BLANK</v>
      </c>
      <c r="K95">
        <f t="shared" si="24"/>
        <v>0</v>
      </c>
      <c r="L95">
        <f t="shared" si="29"/>
        <v>0</v>
      </c>
      <c r="M95">
        <v>0</v>
      </c>
      <c r="N95">
        <v>1</v>
      </c>
      <c r="O95">
        <v>1</v>
      </c>
      <c r="P95">
        <v>1</v>
      </c>
      <c r="Q95" t="s">
        <v>15</v>
      </c>
      <c r="R95" s="1">
        <v>2427</v>
      </c>
      <c r="S95">
        <f>IF(VLOOKUP(R95,'Answers &amp; Theoretical'!Q:R,2,FALSE)="N/A",1,0)</f>
        <v>0</v>
      </c>
      <c r="T95">
        <f t="shared" si="25"/>
        <v>0</v>
      </c>
      <c r="U95">
        <f t="shared" si="26"/>
        <v>1</v>
      </c>
      <c r="V95">
        <f t="shared" si="27"/>
        <v>0</v>
      </c>
      <c r="W95">
        <f>VLOOKUP(R95,'Answers &amp; Theoretical'!Q:S,3,FALSE)</f>
        <v>0</v>
      </c>
      <c r="X95">
        <f t="shared" si="30"/>
        <v>0</v>
      </c>
      <c r="Y95" t="str">
        <f t="shared" si="28"/>
        <v>NOT MET</v>
      </c>
      <c r="Z95">
        <f>IF(ISBLANK(VLOOKUP(R95,'Answers &amp; Theoretical'!Q:T,4,FALSE)),0,1)</f>
        <v>0</v>
      </c>
      <c r="AB95" t="str">
        <f t="shared" si="35"/>
        <v>NOT MET</v>
      </c>
      <c r="AC95" t="str">
        <f t="shared" si="35"/>
        <v>NOT MET</v>
      </c>
      <c r="AD95" t="str">
        <f t="shared" si="32"/>
        <v>NOT MET</v>
      </c>
      <c r="AO95" s="1">
        <v>3200</v>
      </c>
      <c r="AP95" s="1">
        <v>2501</v>
      </c>
      <c r="AQ95">
        <v>2428</v>
      </c>
    </row>
    <row r="96" spans="1:43" x14ac:dyDescent="0.3">
      <c r="A96" s="16">
        <f>IFERROR(
    IF(AND(
        NOT(ISBLANK(INDEX('Answers &amp; Theoretical'!J:J, MATCH(G96, 'Answers &amp; Theoretical'!G:G, 0)))),
        NOT(ISBLANK(INDEX('Answers &amp; Theoretical'!K:K, MATCH(G96, 'Answers &amp; Theoretical'!G:G, 0))))
    ), 1, 0),
    "NO MATCH"
)</f>
        <v>0</v>
      </c>
      <c r="B96">
        <v>0</v>
      </c>
      <c r="C96">
        <v>0</v>
      </c>
      <c r="D96">
        <v>1</v>
      </c>
      <c r="E96">
        <v>1</v>
      </c>
      <c r="F96">
        <v>2302</v>
      </c>
      <c r="G96">
        <v>2302.3000000000002</v>
      </c>
      <c r="I96">
        <v>0</v>
      </c>
      <c r="J96" t="str">
        <f>IF(ISBLANK(VLOOKUP(G96,'Answers &amp; Theoretical'!G:L,6,FALSE)),"BLANK",VLOOKUP(G96,'Answers &amp; Theoretical'!G:L,6,FALSE))</f>
        <v>BLANK</v>
      </c>
      <c r="K96">
        <f t="shared" si="24"/>
        <v>0</v>
      </c>
      <c r="L96">
        <f t="shared" si="29"/>
        <v>0</v>
      </c>
      <c r="M96">
        <v>0</v>
      </c>
      <c r="N96">
        <v>1</v>
      </c>
      <c r="O96">
        <v>1</v>
      </c>
      <c r="P96">
        <v>1</v>
      </c>
      <c r="Q96" t="s">
        <v>15</v>
      </c>
      <c r="R96" s="1">
        <v>2428</v>
      </c>
      <c r="S96">
        <f>IF(VLOOKUP(R96,'Answers &amp; Theoretical'!Q:R,2,FALSE)="N/A",1,0)</f>
        <v>0</v>
      </c>
      <c r="T96">
        <f t="shared" si="25"/>
        <v>0</v>
      </c>
      <c r="U96">
        <f t="shared" si="26"/>
        <v>1</v>
      </c>
      <c r="V96">
        <f t="shared" si="27"/>
        <v>0</v>
      </c>
      <c r="W96">
        <f>VLOOKUP(R96,'Answers &amp; Theoretical'!Q:S,3,FALSE)</f>
        <v>0</v>
      </c>
      <c r="X96">
        <f t="shared" si="30"/>
        <v>0</v>
      </c>
      <c r="Y96" t="str">
        <f t="shared" si="28"/>
        <v>NOT MET</v>
      </c>
      <c r="Z96">
        <f>IF(ISBLANK(VLOOKUP(R96,'Answers &amp; Theoretical'!Q:T,4,FALSE)),0,1)</f>
        <v>0</v>
      </c>
      <c r="AB96" t="str">
        <f t="shared" si="35"/>
        <v>NOT MET</v>
      </c>
      <c r="AC96" t="str">
        <f t="shared" si="35"/>
        <v>NOT MET</v>
      </c>
      <c r="AD96" t="str">
        <f t="shared" si="32"/>
        <v>NOT MET</v>
      </c>
      <c r="AO96" s="1">
        <v>3201</v>
      </c>
      <c r="AP96" s="1">
        <v>2503</v>
      </c>
      <c r="AQ96">
        <v>2429</v>
      </c>
    </row>
    <row r="97" spans="1:43" x14ac:dyDescent="0.3">
      <c r="A97" s="16">
        <f>IFERROR(
    IF(AND(
        NOT(ISBLANK(INDEX('Answers &amp; Theoretical'!J:J, MATCH(G97, 'Answers &amp; Theoretical'!G:G, 0)))),
        NOT(ISBLANK(INDEX('Answers &amp; Theoretical'!K:K, MATCH(G97, 'Answers &amp; Theoretical'!G:G, 0))))
    ), 1, 0),
    "NO MATCH"
)</f>
        <v>0</v>
      </c>
      <c r="B97">
        <v>0</v>
      </c>
      <c r="C97">
        <v>0</v>
      </c>
      <c r="D97">
        <v>1</v>
      </c>
      <c r="E97">
        <v>1</v>
      </c>
      <c r="F97">
        <v>2302</v>
      </c>
      <c r="G97">
        <v>2302.4</v>
      </c>
      <c r="I97">
        <v>0</v>
      </c>
      <c r="J97" t="str">
        <f>IF(ISBLANK(VLOOKUP(G97,'Answers &amp; Theoretical'!G:L,6,FALSE)),"BLANK",VLOOKUP(G97,'Answers &amp; Theoretical'!G:L,6,FALSE))</f>
        <v>BLANK</v>
      </c>
      <c r="K97">
        <f t="shared" si="24"/>
        <v>0</v>
      </c>
      <c r="L97">
        <f t="shared" si="29"/>
        <v>0</v>
      </c>
      <c r="M97">
        <v>0</v>
      </c>
      <c r="N97">
        <v>1</v>
      </c>
      <c r="O97">
        <v>1</v>
      </c>
      <c r="P97">
        <v>1</v>
      </c>
      <c r="Q97" t="s">
        <v>15</v>
      </c>
      <c r="R97" s="1">
        <v>2429</v>
      </c>
      <c r="S97">
        <f>IF(VLOOKUP(R97,'Answers &amp; Theoretical'!Q:R,2,FALSE)="N/A",1,0)</f>
        <v>0</v>
      </c>
      <c r="T97">
        <f t="shared" si="25"/>
        <v>0</v>
      </c>
      <c r="U97">
        <f t="shared" si="26"/>
        <v>2</v>
      </c>
      <c r="V97">
        <f t="shared" si="27"/>
        <v>0</v>
      </c>
      <c r="W97">
        <f>VLOOKUP(R97,'Answers &amp; Theoretical'!Q:S,3,FALSE)</f>
        <v>0</v>
      </c>
      <c r="X97">
        <f t="shared" si="30"/>
        <v>0</v>
      </c>
      <c r="Y97" t="str">
        <f t="shared" si="28"/>
        <v>NOT MET</v>
      </c>
      <c r="Z97">
        <f>IF(ISBLANK(VLOOKUP(R97,'Answers &amp; Theoretical'!Q:T,4,FALSE)),0,1)</f>
        <v>0</v>
      </c>
      <c r="AB97" t="str">
        <f t="shared" si="35"/>
        <v>NOT MET</v>
      </c>
      <c r="AC97" t="str">
        <f t="shared" si="35"/>
        <v>NOT MET</v>
      </c>
      <c r="AD97" t="str">
        <f t="shared" si="32"/>
        <v>NOT MET</v>
      </c>
      <c r="AO97" s="1">
        <v>3203</v>
      </c>
      <c r="AP97" s="1">
        <v>2505</v>
      </c>
      <c r="AQ97">
        <v>2430</v>
      </c>
    </row>
    <row r="98" spans="1:43" x14ac:dyDescent="0.3">
      <c r="A98" s="16">
        <f>IFERROR(
    IF(AND(
        NOT(ISBLANK(INDEX('Answers &amp; Theoretical'!J:J, MATCH(G98, 'Answers &amp; Theoretical'!G:G, 0)))),
        NOT(ISBLANK(INDEX('Answers &amp; Theoretical'!K:K, MATCH(G98, 'Answers &amp; Theoretical'!G:G, 0))))
    ), 1, 0),
    "NO MATCH"
)</f>
        <v>0</v>
      </c>
      <c r="B98">
        <v>0</v>
      </c>
      <c r="C98">
        <v>1</v>
      </c>
      <c r="D98">
        <v>1</v>
      </c>
      <c r="E98">
        <v>1</v>
      </c>
      <c r="F98">
        <v>2303</v>
      </c>
      <c r="G98">
        <v>2303.1</v>
      </c>
      <c r="I98">
        <v>1</v>
      </c>
      <c r="J98" t="str">
        <f>IF(ISBLANK(VLOOKUP(G98,'Answers &amp; Theoretical'!G:L,6,FALSE)),"BLANK",VLOOKUP(G98,'Answers &amp; Theoretical'!G:L,6,FALSE))</f>
        <v>BLANK</v>
      </c>
      <c r="K98">
        <f t="shared" si="24"/>
        <v>1</v>
      </c>
      <c r="L98">
        <f t="shared" si="29"/>
        <v>0</v>
      </c>
      <c r="M98">
        <v>0</v>
      </c>
      <c r="N98">
        <v>0</v>
      </c>
      <c r="O98">
        <v>1</v>
      </c>
      <c r="P98">
        <v>1</v>
      </c>
      <c r="Q98" t="s">
        <v>15</v>
      </c>
      <c r="R98" s="1">
        <v>2430</v>
      </c>
      <c r="S98">
        <f>IF(VLOOKUP(R98,'Answers &amp; Theoretical'!Q:R,2,FALSE)="N/A",1,0)</f>
        <v>0</v>
      </c>
      <c r="T98">
        <f t="shared" ref="T98:T129" si="36">SUMIFS(J:J,F:F,R98)</f>
        <v>0</v>
      </c>
      <c r="U98">
        <f t="shared" ref="U98:U129" si="37">COUNTIF(F:F,R98)</f>
        <v>2</v>
      </c>
      <c r="V98">
        <f t="shared" ref="V98:V129" si="38">IF(VLOOKUP(R98,F:K,6,0)=1,0,IF(T98=0,0,IF(T98=U98,2,1)))</f>
        <v>0</v>
      </c>
      <c r="W98">
        <f>VLOOKUP(R98,'Answers &amp; Theoretical'!Q:S,3,FALSE)</f>
        <v>0</v>
      </c>
      <c r="X98">
        <f t="shared" si="30"/>
        <v>0</v>
      </c>
      <c r="Y98" t="str">
        <f t="shared" ref="Y98:Y129" si="39">IF(X98=2,"MET",IF(X98=1,"(" &amp; T98 &amp; "/" &amp; U98 &amp; ") PARTIALLY MET " &amp; TEXT(T98/U98, "0.00%"),"NOT MET"))</f>
        <v>NOT MET</v>
      </c>
      <c r="Z98">
        <f>IF(ISBLANK(VLOOKUP(R98,'Answers &amp; Theoretical'!Q:T,4,FALSE)),0,1)</f>
        <v>0</v>
      </c>
      <c r="AC98" t="str">
        <f>$Y98</f>
        <v>NOT MET</v>
      </c>
      <c r="AD98" t="str">
        <f t="shared" si="32"/>
        <v>NOT MET</v>
      </c>
      <c r="AO98" s="1">
        <v>3204</v>
      </c>
      <c r="AP98" s="1">
        <v>2506</v>
      </c>
      <c r="AQ98">
        <v>2500</v>
      </c>
    </row>
    <row r="99" spans="1:43" x14ac:dyDescent="0.3">
      <c r="A99" s="16">
        <f>IFERROR(
    IF(AND(
        NOT(ISBLANK(INDEX('Answers &amp; Theoretical'!J:J, MATCH(G99, 'Answers &amp; Theoretical'!G:G, 0)))),
        NOT(ISBLANK(INDEX('Answers &amp; Theoretical'!K:K, MATCH(G99, 'Answers &amp; Theoretical'!G:G, 0))))
    ), 1, 0),
    "NO MATCH"
)</f>
        <v>0</v>
      </c>
      <c r="B99">
        <v>0</v>
      </c>
      <c r="C99">
        <v>1</v>
      </c>
      <c r="D99">
        <v>1</v>
      </c>
      <c r="E99">
        <v>1</v>
      </c>
      <c r="F99">
        <v>2304</v>
      </c>
      <c r="G99">
        <v>2304.1</v>
      </c>
      <c r="I99">
        <v>0</v>
      </c>
      <c r="J99" t="str">
        <f>IF(ISBLANK(VLOOKUP(G99,'Answers &amp; Theoretical'!G:L,6,FALSE)),"BLANK",VLOOKUP(G99,'Answers &amp; Theoretical'!G:L,6,FALSE))</f>
        <v>BLANK</v>
      </c>
      <c r="K99">
        <f t="shared" si="24"/>
        <v>0</v>
      </c>
      <c r="L99">
        <f t="shared" si="29"/>
        <v>0</v>
      </c>
      <c r="M99">
        <v>1</v>
      </c>
      <c r="N99">
        <v>1</v>
      </c>
      <c r="O99">
        <v>1</v>
      </c>
      <c r="P99">
        <v>1</v>
      </c>
      <c r="Q99" t="s">
        <v>15</v>
      </c>
      <c r="R99" s="1">
        <v>2500</v>
      </c>
      <c r="S99">
        <f>IF(VLOOKUP(R99,'Answers &amp; Theoretical'!Q:R,2,FALSE)="N/A",1,0)</f>
        <v>0</v>
      </c>
      <c r="T99">
        <f t="shared" si="36"/>
        <v>0</v>
      </c>
      <c r="U99">
        <f t="shared" si="37"/>
        <v>2</v>
      </c>
      <c r="V99">
        <f t="shared" si="38"/>
        <v>0</v>
      </c>
      <c r="W99">
        <f>VLOOKUP(R99,'Answers &amp; Theoretical'!Q:S,3,FALSE)</f>
        <v>0</v>
      </c>
      <c r="X99">
        <f t="shared" si="30"/>
        <v>0</v>
      </c>
      <c r="Y99" t="str">
        <f t="shared" si="39"/>
        <v>NOT MET</v>
      </c>
      <c r="Z99">
        <f>IF(ISBLANK(VLOOKUP(R99,'Answers &amp; Theoretical'!Q:T,4,FALSE)),0,1)</f>
        <v>0</v>
      </c>
      <c r="AA99" t="str">
        <f>$Y99</f>
        <v>NOT MET</v>
      </c>
      <c r="AB99" t="str">
        <f>$Y99</f>
        <v>NOT MET</v>
      </c>
      <c r="AC99" t="str">
        <f>$Y99</f>
        <v>NOT MET</v>
      </c>
      <c r="AD99" t="str">
        <f t="shared" si="32"/>
        <v>NOT MET</v>
      </c>
      <c r="AO99" s="1">
        <v>4100</v>
      </c>
      <c r="AP99" s="1">
        <v>2507</v>
      </c>
      <c r="AQ99">
        <v>2501</v>
      </c>
    </row>
    <row r="100" spans="1:43" x14ac:dyDescent="0.3">
      <c r="A100" s="16">
        <f>IFERROR(
    IF(AND(
        NOT(ISBLANK(INDEX('Answers &amp; Theoretical'!J:J, MATCH(G100, 'Answers &amp; Theoretical'!G:G, 0)))),
        NOT(ISBLANK(INDEX('Answers &amp; Theoretical'!K:K, MATCH(G100, 'Answers &amp; Theoretical'!G:G, 0))))
    ), 1, 0),
    "NO MATCH"
)</f>
        <v>0</v>
      </c>
      <c r="B100">
        <v>0</v>
      </c>
      <c r="C100">
        <v>1</v>
      </c>
      <c r="D100">
        <v>1</v>
      </c>
      <c r="E100">
        <v>1</v>
      </c>
      <c r="F100">
        <v>2304</v>
      </c>
      <c r="G100">
        <v>2304.1999999999998</v>
      </c>
      <c r="I100">
        <v>0</v>
      </c>
      <c r="J100" t="str">
        <f>IF(ISBLANK(VLOOKUP(G100,'Answers &amp; Theoretical'!G:L,6,FALSE)),"BLANK",VLOOKUP(G100,'Answers &amp; Theoretical'!G:L,6,FALSE))</f>
        <v>BLANK</v>
      </c>
      <c r="K100">
        <f t="shared" si="24"/>
        <v>0</v>
      </c>
      <c r="L100">
        <f t="shared" si="29"/>
        <v>0</v>
      </c>
      <c r="M100">
        <v>0</v>
      </c>
      <c r="N100">
        <v>1</v>
      </c>
      <c r="O100">
        <v>1</v>
      </c>
      <c r="P100">
        <v>1</v>
      </c>
      <c r="Q100" t="s">
        <v>15</v>
      </c>
      <c r="R100" s="1">
        <v>2501</v>
      </c>
      <c r="S100">
        <f>IF(VLOOKUP(R100,'Answers &amp; Theoretical'!Q:R,2,FALSE)="N/A",1,0)</f>
        <v>0</v>
      </c>
      <c r="T100">
        <f t="shared" si="36"/>
        <v>0</v>
      </c>
      <c r="U100">
        <f t="shared" si="37"/>
        <v>3</v>
      </c>
      <c r="V100">
        <f t="shared" si="38"/>
        <v>0</v>
      </c>
      <c r="W100">
        <f>VLOOKUP(R100,'Answers &amp; Theoretical'!Q:S,3,FALSE)</f>
        <v>0</v>
      </c>
      <c r="X100">
        <f t="shared" si="30"/>
        <v>0</v>
      </c>
      <c r="Y100" t="str">
        <f t="shared" si="39"/>
        <v>NOT MET</v>
      </c>
      <c r="Z100">
        <f>IF(ISBLANK(VLOOKUP(R100,'Answers &amp; Theoretical'!Q:T,4,FALSE)),0,1)</f>
        <v>0</v>
      </c>
      <c r="AB100" t="str">
        <f>$Y100</f>
        <v>NOT MET</v>
      </c>
      <c r="AC100" t="str">
        <f>$Y100</f>
        <v>NOT MET</v>
      </c>
      <c r="AD100" t="str">
        <f t="shared" si="32"/>
        <v>NOT MET</v>
      </c>
      <c r="AO100" s="1">
        <v>4104</v>
      </c>
      <c r="AP100" s="1">
        <v>2508</v>
      </c>
      <c r="AQ100">
        <v>2503</v>
      </c>
    </row>
    <row r="101" spans="1:43" x14ac:dyDescent="0.3">
      <c r="A101" s="16">
        <f>IFERROR(
    IF(AND(
        NOT(ISBLANK(INDEX('Answers &amp; Theoretical'!J:J, MATCH(G101, 'Answers &amp; Theoretical'!G:G, 0)))),
        NOT(ISBLANK(INDEX('Answers &amp; Theoretical'!K:K, MATCH(G101, 'Answers &amp; Theoretical'!G:G, 0))))
    ), 1, 0),
    "NO MATCH"
)</f>
        <v>0</v>
      </c>
      <c r="B101">
        <v>0</v>
      </c>
      <c r="C101">
        <v>1</v>
      </c>
      <c r="D101">
        <v>1</v>
      </c>
      <c r="E101">
        <v>1</v>
      </c>
      <c r="F101">
        <v>2304</v>
      </c>
      <c r="G101">
        <v>2304.3000000000002</v>
      </c>
      <c r="I101">
        <v>0</v>
      </c>
      <c r="J101" t="str">
        <f>IF(ISBLANK(VLOOKUP(G101,'Answers &amp; Theoretical'!G:L,6,FALSE)),"BLANK",VLOOKUP(G101,'Answers &amp; Theoretical'!G:L,6,FALSE))</f>
        <v>BLANK</v>
      </c>
      <c r="K101">
        <f t="shared" si="24"/>
        <v>0</v>
      </c>
      <c r="L101">
        <f t="shared" si="29"/>
        <v>0</v>
      </c>
      <c r="M101">
        <v>0</v>
      </c>
      <c r="N101">
        <v>1</v>
      </c>
      <c r="O101">
        <v>0</v>
      </c>
      <c r="P101">
        <v>0</v>
      </c>
      <c r="Q101" t="s">
        <v>15</v>
      </c>
      <c r="R101" s="1">
        <v>2502</v>
      </c>
      <c r="S101">
        <f>IF(VLOOKUP(R101,'Answers &amp; Theoretical'!Q:R,2,FALSE)="N/A",1,0)</f>
        <v>0</v>
      </c>
      <c r="T101">
        <f t="shared" si="36"/>
        <v>0</v>
      </c>
      <c r="U101">
        <f t="shared" si="37"/>
        <v>1</v>
      </c>
      <c r="V101">
        <f t="shared" si="38"/>
        <v>0</v>
      </c>
      <c r="W101">
        <f>VLOOKUP(R101,'Answers &amp; Theoretical'!Q:S,3,FALSE)</f>
        <v>0</v>
      </c>
      <c r="X101">
        <f t="shared" si="30"/>
        <v>0</v>
      </c>
      <c r="Y101" t="str">
        <f t="shared" si="39"/>
        <v>NOT MET</v>
      </c>
      <c r="Z101">
        <f>IF(ISBLANK(VLOOKUP(R101,'Answers &amp; Theoretical'!Q:T,4,FALSE)),0,1)</f>
        <v>0</v>
      </c>
      <c r="AB101" t="str">
        <f>$Y101</f>
        <v>NOT MET</v>
      </c>
      <c r="AO101" s="1">
        <v>4106</v>
      </c>
      <c r="AP101" s="1">
        <v>2509</v>
      </c>
      <c r="AQ101">
        <v>2505</v>
      </c>
    </row>
    <row r="102" spans="1:43" x14ac:dyDescent="0.3">
      <c r="A102" s="16">
        <f>IFERROR(
    IF(AND(
        NOT(ISBLANK(INDEX('Answers &amp; Theoretical'!J:J, MATCH(G102, 'Answers &amp; Theoretical'!G:G, 0)))),
        NOT(ISBLANK(INDEX('Answers &amp; Theoretical'!K:K, MATCH(G102, 'Answers &amp; Theoretical'!G:G, 0))))
    ), 1, 0),
    "NO MATCH"
)</f>
        <v>0</v>
      </c>
      <c r="B102">
        <v>0</v>
      </c>
      <c r="C102">
        <v>1</v>
      </c>
      <c r="D102">
        <v>1</v>
      </c>
      <c r="E102">
        <v>1</v>
      </c>
      <c r="F102">
        <v>2305</v>
      </c>
      <c r="G102">
        <v>2305.1</v>
      </c>
      <c r="I102">
        <v>0</v>
      </c>
      <c r="J102" t="str">
        <f>IF(ISBLANK(VLOOKUP(G102,'Answers &amp; Theoretical'!G:L,6,FALSE)),"BLANK",VLOOKUP(G102,'Answers &amp; Theoretical'!G:L,6,FALSE))</f>
        <v>BLANK</v>
      </c>
      <c r="K102">
        <f t="shared" si="24"/>
        <v>0</v>
      </c>
      <c r="L102">
        <f t="shared" si="29"/>
        <v>0</v>
      </c>
      <c r="M102">
        <v>0</v>
      </c>
      <c r="N102">
        <v>0</v>
      </c>
      <c r="O102">
        <v>1</v>
      </c>
      <c r="P102">
        <v>1</v>
      </c>
      <c r="Q102" t="s">
        <v>15</v>
      </c>
      <c r="R102" s="1">
        <v>2503</v>
      </c>
      <c r="S102">
        <f>IF(VLOOKUP(R102,'Answers &amp; Theoretical'!Q:R,2,FALSE)="N/A",1,0)</f>
        <v>0</v>
      </c>
      <c r="T102">
        <f t="shared" si="36"/>
        <v>0</v>
      </c>
      <c r="U102">
        <f t="shared" si="37"/>
        <v>3</v>
      </c>
      <c r="V102">
        <f t="shared" si="38"/>
        <v>0</v>
      </c>
      <c r="W102">
        <f>VLOOKUP(R102,'Answers &amp; Theoretical'!Q:S,3,FALSE)</f>
        <v>0</v>
      </c>
      <c r="X102">
        <f t="shared" si="30"/>
        <v>0</v>
      </c>
      <c r="Y102" t="str">
        <f t="shared" si="39"/>
        <v>NOT MET</v>
      </c>
      <c r="Z102">
        <f>IF(ISBLANK(VLOOKUP(R102,'Answers &amp; Theoretical'!Q:T,4,FALSE)),0,1)</f>
        <v>0</v>
      </c>
      <c r="AC102" t="str">
        <f>$Y102</f>
        <v>NOT MET</v>
      </c>
      <c r="AD102" t="str">
        <f>$Y102</f>
        <v>NOT MET</v>
      </c>
      <c r="AO102" s="1">
        <v>4200</v>
      </c>
      <c r="AP102" s="1">
        <v>2510</v>
      </c>
      <c r="AQ102">
        <v>2506</v>
      </c>
    </row>
    <row r="103" spans="1:43" x14ac:dyDescent="0.3">
      <c r="A103" s="16">
        <f>IFERROR(
    IF(AND(
        NOT(ISBLANK(INDEX('Answers &amp; Theoretical'!J:J, MATCH(G103, 'Answers &amp; Theoretical'!G:G, 0)))),
        NOT(ISBLANK(INDEX('Answers &amp; Theoretical'!K:K, MATCH(G103, 'Answers &amp; Theoretical'!G:G, 0))))
    ), 1, 0),
    "NO MATCH"
)</f>
        <v>0</v>
      </c>
      <c r="B103">
        <v>0</v>
      </c>
      <c r="C103">
        <v>1</v>
      </c>
      <c r="D103">
        <v>1</v>
      </c>
      <c r="E103">
        <v>1</v>
      </c>
      <c r="F103">
        <v>2305</v>
      </c>
      <c r="G103">
        <v>2305.1999999999998</v>
      </c>
      <c r="I103">
        <v>0</v>
      </c>
      <c r="J103" t="str">
        <f>IF(ISBLANK(VLOOKUP(G103,'Answers &amp; Theoretical'!G:L,6,FALSE)),"BLANK",VLOOKUP(G103,'Answers &amp; Theoretical'!G:L,6,FALSE))</f>
        <v>BLANK</v>
      </c>
      <c r="K103">
        <f t="shared" si="24"/>
        <v>0</v>
      </c>
      <c r="L103">
        <f t="shared" si="29"/>
        <v>0</v>
      </c>
      <c r="M103">
        <v>0</v>
      </c>
      <c r="N103">
        <v>1</v>
      </c>
      <c r="O103">
        <v>0</v>
      </c>
      <c r="P103">
        <v>0</v>
      </c>
      <c r="Q103" t="s">
        <v>15</v>
      </c>
      <c r="R103" s="1">
        <v>2504</v>
      </c>
      <c r="S103">
        <f>IF(VLOOKUP(R103,'Answers &amp; Theoretical'!Q:R,2,FALSE)="N/A",1,0)</f>
        <v>0</v>
      </c>
      <c r="T103">
        <f t="shared" si="36"/>
        <v>0</v>
      </c>
      <c r="U103">
        <f t="shared" si="37"/>
        <v>3</v>
      </c>
      <c r="V103">
        <f t="shared" si="38"/>
        <v>0</v>
      </c>
      <c r="W103">
        <f>VLOOKUP(R103,'Answers &amp; Theoretical'!Q:S,3,FALSE)</f>
        <v>0</v>
      </c>
      <c r="X103">
        <f t="shared" si="30"/>
        <v>0</v>
      </c>
      <c r="Y103" t="str">
        <f t="shared" si="39"/>
        <v>NOT MET</v>
      </c>
      <c r="Z103">
        <f>IF(ISBLANK(VLOOKUP(R103,'Answers &amp; Theoretical'!Q:T,4,FALSE)),0,1)</f>
        <v>0</v>
      </c>
      <c r="AB103" t="str">
        <f>$Y103</f>
        <v>NOT MET</v>
      </c>
      <c r="AP103" s="1">
        <v>2511</v>
      </c>
      <c r="AQ103">
        <v>2507</v>
      </c>
    </row>
    <row r="104" spans="1:43" x14ac:dyDescent="0.3">
      <c r="A104" s="16">
        <f>IFERROR(
    IF(AND(
        NOT(ISBLANK(INDEX('Answers &amp; Theoretical'!J:J, MATCH(G104, 'Answers &amp; Theoretical'!G:G, 0)))),
        NOT(ISBLANK(INDEX('Answers &amp; Theoretical'!K:K, MATCH(G104, 'Answers &amp; Theoretical'!G:G, 0))))
    ), 1, 0),
    "NO MATCH"
)</f>
        <v>0</v>
      </c>
      <c r="B104">
        <v>0</v>
      </c>
      <c r="C104">
        <v>1</v>
      </c>
      <c r="D104">
        <v>1</v>
      </c>
      <c r="E104">
        <v>1</v>
      </c>
      <c r="F104">
        <v>2305</v>
      </c>
      <c r="G104">
        <v>2305.3000000000002</v>
      </c>
      <c r="I104">
        <v>0</v>
      </c>
      <c r="J104" t="str">
        <f>IF(ISBLANK(VLOOKUP(G104,'Answers &amp; Theoretical'!G:L,6,FALSE)),"BLANK",VLOOKUP(G104,'Answers &amp; Theoretical'!G:L,6,FALSE))</f>
        <v>BLANK</v>
      </c>
      <c r="K104">
        <f t="shared" si="24"/>
        <v>0</v>
      </c>
      <c r="L104">
        <f t="shared" si="29"/>
        <v>0</v>
      </c>
      <c r="M104">
        <v>0</v>
      </c>
      <c r="N104">
        <v>0</v>
      </c>
      <c r="O104">
        <v>1</v>
      </c>
      <c r="P104">
        <v>1</v>
      </c>
      <c r="Q104" t="s">
        <v>15</v>
      </c>
      <c r="R104" s="1">
        <v>2505</v>
      </c>
      <c r="S104">
        <f>IF(VLOOKUP(R104,'Answers &amp; Theoretical'!Q:R,2,FALSE)="N/A",1,0)</f>
        <v>0</v>
      </c>
      <c r="T104">
        <f t="shared" si="36"/>
        <v>0</v>
      </c>
      <c r="U104">
        <f t="shared" si="37"/>
        <v>6</v>
      </c>
      <c r="V104">
        <f t="shared" si="38"/>
        <v>0</v>
      </c>
      <c r="W104">
        <f>VLOOKUP(R104,'Answers &amp; Theoretical'!Q:S,3,FALSE)</f>
        <v>0</v>
      </c>
      <c r="X104">
        <f t="shared" si="30"/>
        <v>0</v>
      </c>
      <c r="Y104" t="str">
        <f t="shared" si="39"/>
        <v>NOT MET</v>
      </c>
      <c r="Z104">
        <f>IF(ISBLANK(VLOOKUP(R104,'Answers &amp; Theoretical'!Q:T,4,FALSE)),0,1)</f>
        <v>0</v>
      </c>
      <c r="AC104" t="str">
        <f t="shared" ref="AC104:AD124" si="40">$Y104</f>
        <v>NOT MET</v>
      </c>
      <c r="AD104" t="str">
        <f t="shared" si="40"/>
        <v>NOT MET</v>
      </c>
      <c r="AP104" s="1">
        <v>2512</v>
      </c>
      <c r="AQ104">
        <v>2508</v>
      </c>
    </row>
    <row r="105" spans="1:43" x14ac:dyDescent="0.3">
      <c r="A105" s="16">
        <f>IFERROR(
    IF(AND(
        NOT(ISBLANK(INDEX('Answers &amp; Theoretical'!J:J, MATCH(G105, 'Answers &amp; Theoretical'!G:G, 0)))),
        NOT(ISBLANK(INDEX('Answers &amp; Theoretical'!K:K, MATCH(G105, 'Answers &amp; Theoretical'!G:G, 0))))
    ), 1, 0),
    "NO MATCH"
)</f>
        <v>0</v>
      </c>
      <c r="B105">
        <v>0</v>
      </c>
      <c r="C105">
        <v>1</v>
      </c>
      <c r="D105">
        <v>1</v>
      </c>
      <c r="E105">
        <v>1</v>
      </c>
      <c r="F105">
        <v>2306</v>
      </c>
      <c r="G105">
        <v>2306.1</v>
      </c>
      <c r="I105">
        <v>1</v>
      </c>
      <c r="J105" t="str">
        <f>IF(ISBLANK(VLOOKUP(G105,'Answers &amp; Theoretical'!G:L,6,FALSE)),"BLANK",VLOOKUP(G105,'Answers &amp; Theoretical'!G:L,6,FALSE))</f>
        <v>BLANK</v>
      </c>
      <c r="K105">
        <f t="shared" si="24"/>
        <v>1</v>
      </c>
      <c r="L105">
        <f t="shared" si="29"/>
        <v>0</v>
      </c>
      <c r="M105">
        <v>0</v>
      </c>
      <c r="N105">
        <v>0</v>
      </c>
      <c r="O105">
        <v>1</v>
      </c>
      <c r="P105">
        <v>1</v>
      </c>
      <c r="Q105" t="s">
        <v>15</v>
      </c>
      <c r="R105" s="1">
        <v>2506</v>
      </c>
      <c r="S105">
        <f>IF(VLOOKUP(R105,'Answers &amp; Theoretical'!Q:R,2,FALSE)="N/A",1,0)</f>
        <v>0</v>
      </c>
      <c r="T105">
        <f t="shared" si="36"/>
        <v>0</v>
      </c>
      <c r="U105">
        <f t="shared" si="37"/>
        <v>1</v>
      </c>
      <c r="V105">
        <f t="shared" si="38"/>
        <v>0</v>
      </c>
      <c r="W105">
        <f>VLOOKUP(R105,'Answers &amp; Theoretical'!Q:S,3,FALSE)</f>
        <v>0</v>
      </c>
      <c r="X105">
        <f t="shared" si="30"/>
        <v>0</v>
      </c>
      <c r="Y105" t="str">
        <f t="shared" si="39"/>
        <v>NOT MET</v>
      </c>
      <c r="Z105">
        <f>IF(ISBLANK(VLOOKUP(R105,'Answers &amp; Theoretical'!Q:T,4,FALSE)),0,1)</f>
        <v>0</v>
      </c>
      <c r="AC105" t="str">
        <f t="shared" si="40"/>
        <v>NOT MET</v>
      </c>
      <c r="AD105" t="str">
        <f t="shared" si="40"/>
        <v>NOT MET</v>
      </c>
      <c r="AP105" s="1">
        <v>2513</v>
      </c>
      <c r="AQ105">
        <v>2509</v>
      </c>
    </row>
    <row r="106" spans="1:43" x14ac:dyDescent="0.3">
      <c r="A106" s="16">
        <f>IFERROR(
    IF(AND(
        NOT(ISBLANK(INDEX('Answers &amp; Theoretical'!J:J, MATCH(G106, 'Answers &amp; Theoretical'!G:G, 0)))),
        NOT(ISBLANK(INDEX('Answers &amp; Theoretical'!K:K, MATCH(G106, 'Answers &amp; Theoretical'!G:G, 0))))
    ), 1, 0),
    "NO MATCH"
)</f>
        <v>0</v>
      </c>
      <c r="B106">
        <v>0</v>
      </c>
      <c r="C106">
        <v>1</v>
      </c>
      <c r="D106">
        <v>1</v>
      </c>
      <c r="E106">
        <v>1</v>
      </c>
      <c r="F106">
        <v>2307</v>
      </c>
      <c r="G106">
        <v>2307.1</v>
      </c>
      <c r="I106">
        <v>1</v>
      </c>
      <c r="J106" t="str">
        <f>IF(ISBLANK(VLOOKUP(G106,'Answers &amp; Theoretical'!G:L,6,FALSE)),"BLANK",VLOOKUP(G106,'Answers &amp; Theoretical'!G:L,6,FALSE))</f>
        <v>BLANK</v>
      </c>
      <c r="K106">
        <f t="shared" si="24"/>
        <v>1</v>
      </c>
      <c r="L106">
        <f t="shared" si="29"/>
        <v>0</v>
      </c>
      <c r="M106">
        <v>0</v>
      </c>
      <c r="N106">
        <v>1</v>
      </c>
      <c r="O106">
        <v>1</v>
      </c>
      <c r="P106">
        <v>1</v>
      </c>
      <c r="Q106" t="s">
        <v>15</v>
      </c>
      <c r="R106" s="1">
        <v>2507</v>
      </c>
      <c r="S106">
        <f>IF(VLOOKUP(R106,'Answers &amp; Theoretical'!Q:R,2,FALSE)="N/A",1,0)</f>
        <v>0</v>
      </c>
      <c r="T106">
        <f t="shared" si="36"/>
        <v>0</v>
      </c>
      <c r="U106">
        <f t="shared" si="37"/>
        <v>2</v>
      </c>
      <c r="V106">
        <f t="shared" si="38"/>
        <v>0</v>
      </c>
      <c r="W106">
        <f>VLOOKUP(R106,'Answers &amp; Theoretical'!Q:S,3,FALSE)</f>
        <v>0</v>
      </c>
      <c r="X106">
        <f t="shared" si="30"/>
        <v>0</v>
      </c>
      <c r="Y106" t="str">
        <f t="shared" si="39"/>
        <v>NOT MET</v>
      </c>
      <c r="Z106">
        <f>IF(ISBLANK(VLOOKUP(R106,'Answers &amp; Theoretical'!Q:T,4,FALSE)),0,1)</f>
        <v>0</v>
      </c>
      <c r="AB106" t="str">
        <f t="shared" ref="AB106:AB113" si="41">$Y106</f>
        <v>NOT MET</v>
      </c>
      <c r="AC106" t="str">
        <f t="shared" si="40"/>
        <v>NOT MET</v>
      </c>
      <c r="AD106" t="str">
        <f t="shared" si="40"/>
        <v>NOT MET</v>
      </c>
      <c r="AP106" s="1">
        <v>2600</v>
      </c>
      <c r="AQ106">
        <v>2510</v>
      </c>
    </row>
    <row r="107" spans="1:43" x14ac:dyDescent="0.3">
      <c r="A107" s="16">
        <f>IFERROR(
    IF(AND(
        NOT(ISBLANK(INDEX('Answers &amp; Theoretical'!J:J, MATCH(G107, 'Answers &amp; Theoretical'!G:G, 0)))),
        NOT(ISBLANK(INDEX('Answers &amp; Theoretical'!K:K, MATCH(G107, 'Answers &amp; Theoretical'!G:G, 0))))
    ), 1, 0),
    "NO MATCH"
)</f>
        <v>0</v>
      </c>
      <c r="B107">
        <v>0</v>
      </c>
      <c r="C107">
        <v>0</v>
      </c>
      <c r="D107">
        <v>1</v>
      </c>
      <c r="E107">
        <v>1</v>
      </c>
      <c r="F107">
        <v>2308</v>
      </c>
      <c r="G107">
        <v>2308.1</v>
      </c>
      <c r="I107">
        <v>0</v>
      </c>
      <c r="J107" t="str">
        <f>IF(ISBLANK(VLOOKUP(G107,'Answers &amp; Theoretical'!G:L,6,FALSE)),"BLANK",VLOOKUP(G107,'Answers &amp; Theoretical'!G:L,6,FALSE))</f>
        <v>BLANK</v>
      </c>
      <c r="K107">
        <f t="shared" si="24"/>
        <v>0</v>
      </c>
      <c r="L107">
        <f t="shared" si="29"/>
        <v>0</v>
      </c>
      <c r="M107">
        <v>0</v>
      </c>
      <c r="N107">
        <v>1</v>
      </c>
      <c r="O107">
        <v>1</v>
      </c>
      <c r="P107">
        <v>1</v>
      </c>
      <c r="Q107" t="s">
        <v>15</v>
      </c>
      <c r="R107" s="1">
        <v>2508</v>
      </c>
      <c r="S107">
        <f>IF(VLOOKUP(R107,'Answers &amp; Theoretical'!Q:R,2,FALSE)="N/A",1,0)</f>
        <v>0</v>
      </c>
      <c r="T107">
        <f t="shared" si="36"/>
        <v>0</v>
      </c>
      <c r="U107">
        <f t="shared" si="37"/>
        <v>1</v>
      </c>
      <c r="V107">
        <f t="shared" si="38"/>
        <v>0</v>
      </c>
      <c r="W107">
        <f>VLOOKUP(R107,'Answers &amp; Theoretical'!Q:S,3,FALSE)</f>
        <v>0</v>
      </c>
      <c r="X107">
        <f t="shared" si="30"/>
        <v>0</v>
      </c>
      <c r="Y107" t="str">
        <f t="shared" si="39"/>
        <v>NOT MET</v>
      </c>
      <c r="Z107">
        <f>IF(ISBLANK(VLOOKUP(R107,'Answers &amp; Theoretical'!Q:T,4,FALSE)),0,1)</f>
        <v>0</v>
      </c>
      <c r="AB107" t="str">
        <f t="shared" si="41"/>
        <v>NOT MET</v>
      </c>
      <c r="AC107" t="str">
        <f t="shared" si="40"/>
        <v>NOT MET</v>
      </c>
      <c r="AD107" t="str">
        <f t="shared" si="40"/>
        <v>NOT MET</v>
      </c>
      <c r="AP107" s="1">
        <v>2601</v>
      </c>
      <c r="AQ107">
        <v>2511</v>
      </c>
    </row>
    <row r="108" spans="1:43" x14ac:dyDescent="0.3">
      <c r="A108" s="16">
        <f>IFERROR(
    IF(AND(
        NOT(ISBLANK(INDEX('Answers &amp; Theoretical'!J:J, MATCH(G108, 'Answers &amp; Theoretical'!G:G, 0)))),
        NOT(ISBLANK(INDEX('Answers &amp; Theoretical'!K:K, MATCH(G108, 'Answers &amp; Theoretical'!G:G, 0))))
    ), 1, 0),
    "NO MATCH"
)</f>
        <v>0</v>
      </c>
      <c r="B108">
        <v>0</v>
      </c>
      <c r="C108">
        <v>0</v>
      </c>
      <c r="D108">
        <v>1</v>
      </c>
      <c r="E108">
        <v>1</v>
      </c>
      <c r="F108">
        <v>2308</v>
      </c>
      <c r="G108">
        <v>2308.1999999999998</v>
      </c>
      <c r="I108">
        <v>0</v>
      </c>
      <c r="J108" t="str">
        <f>IF(ISBLANK(VLOOKUP(G108,'Answers &amp; Theoretical'!G:L,6,FALSE)),"BLANK",VLOOKUP(G108,'Answers &amp; Theoretical'!G:L,6,FALSE))</f>
        <v>BLANK</v>
      </c>
      <c r="K108">
        <f t="shared" si="24"/>
        <v>0</v>
      </c>
      <c r="L108">
        <f t="shared" si="29"/>
        <v>0</v>
      </c>
      <c r="M108">
        <v>0</v>
      </c>
      <c r="N108">
        <v>1</v>
      </c>
      <c r="O108">
        <v>1</v>
      </c>
      <c r="P108">
        <v>1</v>
      </c>
      <c r="Q108" t="s">
        <v>15</v>
      </c>
      <c r="R108" s="1">
        <v>2509</v>
      </c>
      <c r="S108">
        <f>IF(VLOOKUP(R108,'Answers &amp; Theoretical'!Q:R,2,FALSE)="N/A",1,0)</f>
        <v>0</v>
      </c>
      <c r="T108">
        <f t="shared" si="36"/>
        <v>0</v>
      </c>
      <c r="U108">
        <f t="shared" si="37"/>
        <v>1</v>
      </c>
      <c r="V108">
        <f t="shared" si="38"/>
        <v>0</v>
      </c>
      <c r="W108">
        <f>VLOOKUP(R108,'Answers &amp; Theoretical'!Q:S,3,FALSE)</f>
        <v>0</v>
      </c>
      <c r="X108">
        <f t="shared" si="30"/>
        <v>0</v>
      </c>
      <c r="Y108" t="str">
        <f t="shared" si="39"/>
        <v>NOT MET</v>
      </c>
      <c r="Z108">
        <f>IF(ISBLANK(VLOOKUP(R108,'Answers &amp; Theoretical'!Q:T,4,FALSE)),0,1)</f>
        <v>0</v>
      </c>
      <c r="AB108" t="str">
        <f t="shared" si="41"/>
        <v>NOT MET</v>
      </c>
      <c r="AC108" t="str">
        <f t="shared" si="40"/>
        <v>NOT MET</v>
      </c>
      <c r="AD108" t="str">
        <f t="shared" si="40"/>
        <v>NOT MET</v>
      </c>
      <c r="AP108" s="1">
        <v>2602</v>
      </c>
      <c r="AQ108">
        <v>2512</v>
      </c>
    </row>
    <row r="109" spans="1:43" x14ac:dyDescent="0.3">
      <c r="A109" s="16">
        <f>IFERROR(
    IF(AND(
        NOT(ISBLANK(INDEX('Answers &amp; Theoretical'!J:J, MATCH(G109, 'Answers &amp; Theoretical'!G:G, 0)))),
        NOT(ISBLANK(INDEX('Answers &amp; Theoretical'!K:K, MATCH(G109, 'Answers &amp; Theoretical'!G:G, 0))))
    ), 1, 0),
    "NO MATCH"
)</f>
        <v>0</v>
      </c>
      <c r="B109">
        <v>0</v>
      </c>
      <c r="C109">
        <v>0</v>
      </c>
      <c r="D109">
        <v>1</v>
      </c>
      <c r="E109">
        <v>1</v>
      </c>
      <c r="F109">
        <v>2308</v>
      </c>
      <c r="G109">
        <v>2308.3000000000002</v>
      </c>
      <c r="I109">
        <v>0</v>
      </c>
      <c r="J109" t="str">
        <f>IF(ISBLANK(VLOOKUP(G109,'Answers &amp; Theoretical'!G:L,6,FALSE)),"BLANK",VLOOKUP(G109,'Answers &amp; Theoretical'!G:L,6,FALSE))</f>
        <v>BLANK</v>
      </c>
      <c r="K109">
        <f t="shared" si="24"/>
        <v>0</v>
      </c>
      <c r="L109">
        <f t="shared" si="29"/>
        <v>0</v>
      </c>
      <c r="M109">
        <v>0</v>
      </c>
      <c r="N109">
        <v>1</v>
      </c>
      <c r="O109">
        <v>1</v>
      </c>
      <c r="P109">
        <v>1</v>
      </c>
      <c r="Q109" t="s">
        <v>15</v>
      </c>
      <c r="R109" s="1">
        <v>2510</v>
      </c>
      <c r="S109">
        <f>IF(VLOOKUP(R109,'Answers &amp; Theoretical'!Q:R,2,FALSE)="N/A",1,0)</f>
        <v>0</v>
      </c>
      <c r="T109">
        <f t="shared" si="36"/>
        <v>0</v>
      </c>
      <c r="U109">
        <f t="shared" si="37"/>
        <v>1</v>
      </c>
      <c r="V109">
        <f t="shared" si="38"/>
        <v>0</v>
      </c>
      <c r="W109">
        <f>VLOOKUP(R109,'Answers &amp; Theoretical'!Q:S,3,FALSE)</f>
        <v>0</v>
      </c>
      <c r="X109">
        <f t="shared" si="30"/>
        <v>0</v>
      </c>
      <c r="Y109" t="str">
        <f t="shared" si="39"/>
        <v>NOT MET</v>
      </c>
      <c r="Z109">
        <f>IF(ISBLANK(VLOOKUP(R109,'Answers &amp; Theoretical'!Q:T,4,FALSE)),0,1)</f>
        <v>0</v>
      </c>
      <c r="AB109" t="str">
        <f t="shared" si="41"/>
        <v>NOT MET</v>
      </c>
      <c r="AC109" t="str">
        <f t="shared" si="40"/>
        <v>NOT MET</v>
      </c>
      <c r="AD109" t="str">
        <f t="shared" si="40"/>
        <v>NOT MET</v>
      </c>
      <c r="AP109" s="1">
        <v>2603</v>
      </c>
      <c r="AQ109">
        <v>2513</v>
      </c>
    </row>
    <row r="110" spans="1:43" x14ac:dyDescent="0.3">
      <c r="A110" s="16">
        <f>IFERROR(
    IF(AND(
        NOT(ISBLANK(INDEX('Answers &amp; Theoretical'!J:J, MATCH(G110, 'Answers &amp; Theoretical'!G:G, 0)))),
        NOT(ISBLANK(INDEX('Answers &amp; Theoretical'!K:K, MATCH(G110, 'Answers &amp; Theoretical'!G:G, 0))))
    ), 1, 0),
    "NO MATCH"
)</f>
        <v>0</v>
      </c>
      <c r="B110">
        <v>0</v>
      </c>
      <c r="C110">
        <v>0</v>
      </c>
      <c r="D110">
        <v>1</v>
      </c>
      <c r="E110">
        <v>1</v>
      </c>
      <c r="F110">
        <v>2308</v>
      </c>
      <c r="G110">
        <v>2308.4</v>
      </c>
      <c r="I110">
        <v>0</v>
      </c>
      <c r="J110" t="str">
        <f>IF(ISBLANK(VLOOKUP(G110,'Answers &amp; Theoretical'!G:L,6,FALSE)),"BLANK",VLOOKUP(G110,'Answers &amp; Theoretical'!G:L,6,FALSE))</f>
        <v>BLANK</v>
      </c>
      <c r="K110">
        <f t="shared" si="24"/>
        <v>0</v>
      </c>
      <c r="L110">
        <f t="shared" si="29"/>
        <v>0</v>
      </c>
      <c r="M110">
        <v>0</v>
      </c>
      <c r="N110">
        <v>1</v>
      </c>
      <c r="O110">
        <v>1</v>
      </c>
      <c r="P110">
        <v>1</v>
      </c>
      <c r="Q110" t="s">
        <v>15</v>
      </c>
      <c r="R110" s="1">
        <v>2511</v>
      </c>
      <c r="S110">
        <f>IF(VLOOKUP(R110,'Answers &amp; Theoretical'!Q:R,2,FALSE)="N/A",1,0)</f>
        <v>0</v>
      </c>
      <c r="T110">
        <f t="shared" si="36"/>
        <v>0</v>
      </c>
      <c r="U110">
        <f t="shared" si="37"/>
        <v>1</v>
      </c>
      <c r="V110">
        <f t="shared" si="38"/>
        <v>0</v>
      </c>
      <c r="W110">
        <f>VLOOKUP(R110,'Answers &amp; Theoretical'!Q:S,3,FALSE)</f>
        <v>0</v>
      </c>
      <c r="X110">
        <f t="shared" si="30"/>
        <v>0</v>
      </c>
      <c r="Y110" t="str">
        <f t="shared" si="39"/>
        <v>NOT MET</v>
      </c>
      <c r="Z110">
        <f>IF(ISBLANK(VLOOKUP(R110,'Answers &amp; Theoretical'!Q:T,4,FALSE)),0,1)</f>
        <v>0</v>
      </c>
      <c r="AB110" t="str">
        <f t="shared" si="41"/>
        <v>NOT MET</v>
      </c>
      <c r="AC110" t="str">
        <f t="shared" si="40"/>
        <v>NOT MET</v>
      </c>
      <c r="AD110" t="str">
        <f t="shared" si="40"/>
        <v>NOT MET</v>
      </c>
      <c r="AP110" s="1">
        <v>2604</v>
      </c>
      <c r="AQ110">
        <v>2600</v>
      </c>
    </row>
    <row r="111" spans="1:43" x14ac:dyDescent="0.3">
      <c r="A111" s="16">
        <f>IFERROR(
    IF(AND(
        NOT(ISBLANK(INDEX('Answers &amp; Theoretical'!J:J, MATCH(G111, 'Answers &amp; Theoretical'!G:G, 0)))),
        NOT(ISBLANK(INDEX('Answers &amp; Theoretical'!K:K, MATCH(G111, 'Answers &amp; Theoretical'!G:G, 0))))
    ), 1, 0),
    "NO MATCH"
)</f>
        <v>0</v>
      </c>
      <c r="B111">
        <v>0</v>
      </c>
      <c r="C111">
        <v>0</v>
      </c>
      <c r="D111">
        <v>1</v>
      </c>
      <c r="E111">
        <v>1</v>
      </c>
      <c r="F111">
        <v>2308</v>
      </c>
      <c r="G111">
        <v>2308.5</v>
      </c>
      <c r="I111">
        <v>0</v>
      </c>
      <c r="J111" t="str">
        <f>IF(ISBLANK(VLOOKUP(G111,'Answers &amp; Theoretical'!G:L,6,FALSE)),"BLANK",VLOOKUP(G111,'Answers &amp; Theoretical'!G:L,6,FALSE))</f>
        <v>BLANK</v>
      </c>
      <c r="K111">
        <f t="shared" si="24"/>
        <v>0</v>
      </c>
      <c r="L111">
        <f t="shared" si="29"/>
        <v>0</v>
      </c>
      <c r="M111">
        <v>0</v>
      </c>
      <c r="N111">
        <v>1</v>
      </c>
      <c r="O111">
        <v>1</v>
      </c>
      <c r="P111">
        <v>1</v>
      </c>
      <c r="Q111" t="s">
        <v>15</v>
      </c>
      <c r="R111" s="1">
        <v>2512</v>
      </c>
      <c r="S111">
        <f>IF(VLOOKUP(R111,'Answers &amp; Theoretical'!Q:R,2,FALSE)="N/A",1,0)</f>
        <v>0</v>
      </c>
      <c r="T111">
        <f t="shared" si="36"/>
        <v>0</v>
      </c>
      <c r="U111">
        <f t="shared" si="37"/>
        <v>2</v>
      </c>
      <c r="V111">
        <f t="shared" si="38"/>
        <v>0</v>
      </c>
      <c r="W111">
        <f>VLOOKUP(R111,'Answers &amp; Theoretical'!Q:S,3,FALSE)</f>
        <v>0</v>
      </c>
      <c r="X111">
        <f t="shared" si="30"/>
        <v>0</v>
      </c>
      <c r="Y111" t="str">
        <f t="shared" si="39"/>
        <v>NOT MET</v>
      </c>
      <c r="Z111">
        <f>IF(ISBLANK(VLOOKUP(R111,'Answers &amp; Theoretical'!Q:T,4,FALSE)),0,1)</f>
        <v>0</v>
      </c>
      <c r="AB111" t="str">
        <f t="shared" si="41"/>
        <v>NOT MET</v>
      </c>
      <c r="AC111" t="str">
        <f t="shared" si="40"/>
        <v>NOT MET</v>
      </c>
      <c r="AD111" t="str">
        <f t="shared" si="40"/>
        <v>NOT MET</v>
      </c>
      <c r="AP111" s="1">
        <v>2605</v>
      </c>
      <c r="AQ111">
        <v>2601</v>
      </c>
    </row>
    <row r="112" spans="1:43" x14ac:dyDescent="0.3">
      <c r="A112" s="16">
        <f>IFERROR(
    IF(AND(
        NOT(ISBLANK(INDEX('Answers &amp; Theoretical'!J:J, MATCH(G112, 'Answers &amp; Theoretical'!G:G, 0)))),
        NOT(ISBLANK(INDEX('Answers &amp; Theoretical'!K:K, MATCH(G112, 'Answers &amp; Theoretical'!G:G, 0))))
    ), 1, 0),
    "NO MATCH"
)</f>
        <v>0</v>
      </c>
      <c r="B112">
        <v>0</v>
      </c>
      <c r="C112">
        <v>0</v>
      </c>
      <c r="D112">
        <v>1</v>
      </c>
      <c r="E112">
        <v>1</v>
      </c>
      <c r="F112">
        <v>2308</v>
      </c>
      <c r="G112">
        <v>2308.6</v>
      </c>
      <c r="I112">
        <v>0</v>
      </c>
      <c r="J112" t="str">
        <f>IF(ISBLANK(VLOOKUP(G112,'Answers &amp; Theoretical'!G:L,6,FALSE)),"BLANK",VLOOKUP(G112,'Answers &amp; Theoretical'!G:L,6,FALSE))</f>
        <v>BLANK</v>
      </c>
      <c r="K112">
        <f t="shared" si="24"/>
        <v>0</v>
      </c>
      <c r="L112">
        <f t="shared" si="29"/>
        <v>0</v>
      </c>
      <c r="M112">
        <v>0</v>
      </c>
      <c r="N112">
        <v>1</v>
      </c>
      <c r="O112">
        <v>1</v>
      </c>
      <c r="P112">
        <v>1</v>
      </c>
      <c r="Q112" t="s">
        <v>15</v>
      </c>
      <c r="R112" s="1">
        <v>2513</v>
      </c>
      <c r="S112">
        <f>IF(VLOOKUP(R112,'Answers &amp; Theoretical'!Q:R,2,FALSE)="N/A",1,0)</f>
        <v>0</v>
      </c>
      <c r="T112">
        <f t="shared" si="36"/>
        <v>0</v>
      </c>
      <c r="U112">
        <f t="shared" si="37"/>
        <v>1</v>
      </c>
      <c r="V112">
        <f t="shared" si="38"/>
        <v>0</v>
      </c>
      <c r="W112">
        <f>VLOOKUP(R112,'Answers &amp; Theoretical'!Q:S,3,FALSE)</f>
        <v>0</v>
      </c>
      <c r="X112">
        <f t="shared" si="30"/>
        <v>0</v>
      </c>
      <c r="Y112" t="str">
        <f t="shared" si="39"/>
        <v>NOT MET</v>
      </c>
      <c r="Z112">
        <f>IF(ISBLANK(VLOOKUP(R112,'Answers &amp; Theoretical'!Q:T,4,FALSE)),0,1)</f>
        <v>0</v>
      </c>
      <c r="AB112" t="str">
        <f t="shared" si="41"/>
        <v>NOT MET</v>
      </c>
      <c r="AC112" t="str">
        <f t="shared" si="40"/>
        <v>NOT MET</v>
      </c>
      <c r="AD112" t="str">
        <f t="shared" si="40"/>
        <v>NOT MET</v>
      </c>
      <c r="AP112" s="1">
        <v>2700</v>
      </c>
      <c r="AQ112">
        <v>2602</v>
      </c>
    </row>
    <row r="113" spans="1:43" x14ac:dyDescent="0.3">
      <c r="A113" s="16">
        <f>IFERROR(
    IF(AND(
        NOT(ISBLANK(INDEX('Answers &amp; Theoretical'!J:J, MATCH(G113, 'Answers &amp; Theoretical'!G:G, 0)))),
        NOT(ISBLANK(INDEX('Answers &amp; Theoretical'!K:K, MATCH(G113, 'Answers &amp; Theoretical'!G:G, 0))))
    ), 1, 0),
    "NO MATCH"
)</f>
        <v>0</v>
      </c>
      <c r="B113">
        <v>0</v>
      </c>
      <c r="C113">
        <v>0</v>
      </c>
      <c r="D113">
        <v>1</v>
      </c>
      <c r="E113">
        <v>1</v>
      </c>
      <c r="F113">
        <v>2309</v>
      </c>
      <c r="G113">
        <v>2309.1</v>
      </c>
      <c r="I113">
        <v>0</v>
      </c>
      <c r="J113" t="str">
        <f>IF(ISBLANK(VLOOKUP(G113,'Answers &amp; Theoretical'!G:L,6,FALSE)),"BLANK",VLOOKUP(G113,'Answers &amp; Theoretical'!G:L,6,FALSE))</f>
        <v>BLANK</v>
      </c>
      <c r="K113">
        <f t="shared" si="24"/>
        <v>0</v>
      </c>
      <c r="L113">
        <f t="shared" si="29"/>
        <v>0</v>
      </c>
      <c r="M113">
        <v>0</v>
      </c>
      <c r="N113">
        <v>1</v>
      </c>
      <c r="O113">
        <v>1</v>
      </c>
      <c r="P113">
        <v>1</v>
      </c>
      <c r="Q113" t="s">
        <v>15</v>
      </c>
      <c r="R113" s="1">
        <v>2600</v>
      </c>
      <c r="S113">
        <f>IF(VLOOKUP(R113,'Answers &amp; Theoretical'!Q:R,2,FALSE)="N/A",1,0)</f>
        <v>0</v>
      </c>
      <c r="T113">
        <f t="shared" si="36"/>
        <v>0</v>
      </c>
      <c r="U113">
        <f t="shared" si="37"/>
        <v>1</v>
      </c>
      <c r="V113">
        <f t="shared" si="38"/>
        <v>0</v>
      </c>
      <c r="W113">
        <f>VLOOKUP(R113,'Answers &amp; Theoretical'!Q:S,3,FALSE)</f>
        <v>0</v>
      </c>
      <c r="X113">
        <f t="shared" si="30"/>
        <v>0</v>
      </c>
      <c r="Y113" t="str">
        <f t="shared" si="39"/>
        <v>NOT MET</v>
      </c>
      <c r="Z113">
        <f>IF(ISBLANK(VLOOKUP(R113,'Answers &amp; Theoretical'!Q:T,4,FALSE)),0,1)</f>
        <v>0</v>
      </c>
      <c r="AB113" t="str">
        <f t="shared" si="41"/>
        <v>NOT MET</v>
      </c>
      <c r="AC113" t="str">
        <f t="shared" si="40"/>
        <v>NOT MET</v>
      </c>
      <c r="AD113" t="str">
        <f t="shared" si="40"/>
        <v>NOT MET</v>
      </c>
      <c r="AP113" s="1">
        <v>2701</v>
      </c>
      <c r="AQ113">
        <v>2603</v>
      </c>
    </row>
    <row r="114" spans="1:43" x14ac:dyDescent="0.3">
      <c r="A114" s="16">
        <f>IFERROR(
    IF(AND(
        NOT(ISBLANK(INDEX('Answers &amp; Theoretical'!J:J, MATCH(G114, 'Answers &amp; Theoretical'!G:G, 0)))),
        NOT(ISBLANK(INDEX('Answers &amp; Theoretical'!K:K, MATCH(G114, 'Answers &amp; Theoretical'!G:G, 0))))
    ), 1, 0),
    "NO MATCH"
)</f>
        <v>0</v>
      </c>
      <c r="B114">
        <v>0</v>
      </c>
      <c r="C114">
        <v>0</v>
      </c>
      <c r="D114">
        <v>1</v>
      </c>
      <c r="E114">
        <v>1</v>
      </c>
      <c r="F114">
        <v>2309</v>
      </c>
      <c r="G114">
        <v>2309.1999999999998</v>
      </c>
      <c r="I114">
        <v>0</v>
      </c>
      <c r="J114" t="str">
        <f>IF(ISBLANK(VLOOKUP(G114,'Answers &amp; Theoretical'!G:L,6,FALSE)),"BLANK",VLOOKUP(G114,'Answers &amp; Theoretical'!G:L,6,FALSE))</f>
        <v>BLANK</v>
      </c>
      <c r="K114">
        <f t="shared" si="24"/>
        <v>0</v>
      </c>
      <c r="L114">
        <f t="shared" si="29"/>
        <v>0</v>
      </c>
      <c r="M114">
        <v>0</v>
      </c>
      <c r="N114">
        <v>0</v>
      </c>
      <c r="O114">
        <v>1</v>
      </c>
      <c r="P114">
        <v>1</v>
      </c>
      <c r="Q114" t="s">
        <v>15</v>
      </c>
      <c r="R114" s="1">
        <v>2601</v>
      </c>
      <c r="S114">
        <f>IF(VLOOKUP(R114,'Answers &amp; Theoretical'!Q:R,2,FALSE)="N/A",1,0)</f>
        <v>0</v>
      </c>
      <c r="T114">
        <f t="shared" si="36"/>
        <v>0</v>
      </c>
      <c r="U114">
        <f t="shared" si="37"/>
        <v>1</v>
      </c>
      <c r="V114">
        <f t="shared" si="38"/>
        <v>0</v>
      </c>
      <c r="W114">
        <f>VLOOKUP(R114,'Answers &amp; Theoretical'!Q:S,3,FALSE)</f>
        <v>0</v>
      </c>
      <c r="X114">
        <f t="shared" si="30"/>
        <v>0</v>
      </c>
      <c r="Y114" t="str">
        <f t="shared" si="39"/>
        <v>NOT MET</v>
      </c>
      <c r="Z114">
        <f>IF(ISBLANK(VLOOKUP(R114,'Answers &amp; Theoretical'!Q:T,4,FALSE)),0,1)</f>
        <v>0</v>
      </c>
      <c r="AC114" t="str">
        <f t="shared" si="40"/>
        <v>NOT MET</v>
      </c>
      <c r="AD114" t="str">
        <f t="shared" si="40"/>
        <v>NOT MET</v>
      </c>
      <c r="AP114" s="1">
        <v>2702</v>
      </c>
      <c r="AQ114">
        <v>2604</v>
      </c>
    </row>
    <row r="115" spans="1:43" x14ac:dyDescent="0.3">
      <c r="A115" s="16">
        <f>IFERROR(
    IF(AND(
        NOT(ISBLANK(INDEX('Answers &amp; Theoretical'!J:J, MATCH(G115, 'Answers &amp; Theoretical'!G:G, 0)))),
        NOT(ISBLANK(INDEX('Answers &amp; Theoretical'!K:K, MATCH(G115, 'Answers &amp; Theoretical'!G:G, 0))))
    ), 1, 0),
    "NO MATCH"
)</f>
        <v>0</v>
      </c>
      <c r="B115">
        <v>0</v>
      </c>
      <c r="C115">
        <v>1</v>
      </c>
      <c r="D115">
        <v>1</v>
      </c>
      <c r="E115">
        <v>1</v>
      </c>
      <c r="F115">
        <v>2310</v>
      </c>
      <c r="G115">
        <v>2310.1</v>
      </c>
      <c r="I115">
        <v>0</v>
      </c>
      <c r="J115" t="str">
        <f>IF(ISBLANK(VLOOKUP(G115,'Answers &amp; Theoretical'!G:L,6,FALSE)),"BLANK",VLOOKUP(G115,'Answers &amp; Theoretical'!G:L,6,FALSE))</f>
        <v>BLANK</v>
      </c>
      <c r="K115">
        <f t="shared" si="24"/>
        <v>0</v>
      </c>
      <c r="L115">
        <f t="shared" si="29"/>
        <v>0</v>
      </c>
      <c r="M115">
        <v>0</v>
      </c>
      <c r="N115">
        <v>0</v>
      </c>
      <c r="O115">
        <v>1</v>
      </c>
      <c r="P115">
        <v>1</v>
      </c>
      <c r="Q115" t="s">
        <v>15</v>
      </c>
      <c r="R115" s="1">
        <v>2602</v>
      </c>
      <c r="S115">
        <f>IF(VLOOKUP(R115,'Answers &amp; Theoretical'!Q:R,2,FALSE)="N/A",1,0)</f>
        <v>0</v>
      </c>
      <c r="T115">
        <f t="shared" si="36"/>
        <v>0</v>
      </c>
      <c r="U115">
        <f t="shared" si="37"/>
        <v>5</v>
      </c>
      <c r="V115">
        <f t="shared" si="38"/>
        <v>0</v>
      </c>
      <c r="W115">
        <f>VLOOKUP(R115,'Answers &amp; Theoretical'!Q:S,3,FALSE)</f>
        <v>0</v>
      </c>
      <c r="X115">
        <f t="shared" si="30"/>
        <v>0</v>
      </c>
      <c r="Y115" t="str">
        <f t="shared" si="39"/>
        <v>NOT MET</v>
      </c>
      <c r="Z115">
        <f>IF(ISBLANK(VLOOKUP(R115,'Answers &amp; Theoretical'!Q:T,4,FALSE)),0,1)</f>
        <v>0</v>
      </c>
      <c r="AC115" t="str">
        <f t="shared" si="40"/>
        <v>NOT MET</v>
      </c>
      <c r="AD115" t="str">
        <f t="shared" si="40"/>
        <v>NOT MET</v>
      </c>
      <c r="AP115" s="1">
        <v>2703</v>
      </c>
      <c r="AQ115">
        <v>2605</v>
      </c>
    </row>
    <row r="116" spans="1:43" x14ac:dyDescent="0.3">
      <c r="A116" s="16">
        <f>IFERROR(
    IF(AND(
        NOT(ISBLANK(INDEX('Answers &amp; Theoretical'!J:J, MATCH(G116, 'Answers &amp; Theoretical'!G:G, 0)))),
        NOT(ISBLANK(INDEX('Answers &amp; Theoretical'!K:K, MATCH(G116, 'Answers &amp; Theoretical'!G:G, 0))))
    ), 1, 0),
    "NO MATCH"
)</f>
        <v>0</v>
      </c>
      <c r="B116">
        <v>0</v>
      </c>
      <c r="C116">
        <v>1</v>
      </c>
      <c r="D116">
        <v>1</v>
      </c>
      <c r="E116">
        <v>1</v>
      </c>
      <c r="F116">
        <v>2310</v>
      </c>
      <c r="G116">
        <v>2310.1999999999998</v>
      </c>
      <c r="I116">
        <v>0</v>
      </c>
      <c r="J116" t="str">
        <f>IF(ISBLANK(VLOOKUP(G116,'Answers &amp; Theoretical'!G:L,6,FALSE)),"BLANK",VLOOKUP(G116,'Answers &amp; Theoretical'!G:L,6,FALSE))</f>
        <v>BLANK</v>
      </c>
      <c r="K116">
        <f t="shared" si="24"/>
        <v>0</v>
      </c>
      <c r="L116">
        <f t="shared" si="29"/>
        <v>0</v>
      </c>
      <c r="M116">
        <v>0</v>
      </c>
      <c r="N116">
        <v>1</v>
      </c>
      <c r="O116">
        <v>1</v>
      </c>
      <c r="P116">
        <v>1</v>
      </c>
      <c r="Q116" t="s">
        <v>15</v>
      </c>
      <c r="R116" s="1">
        <v>2603</v>
      </c>
      <c r="S116">
        <f>IF(VLOOKUP(R116,'Answers &amp; Theoretical'!Q:R,2,FALSE)="N/A",1,0)</f>
        <v>0</v>
      </c>
      <c r="T116">
        <f t="shared" si="36"/>
        <v>0</v>
      </c>
      <c r="U116">
        <f t="shared" si="37"/>
        <v>2</v>
      </c>
      <c r="V116">
        <f t="shared" si="38"/>
        <v>0</v>
      </c>
      <c r="W116">
        <f>VLOOKUP(R116,'Answers &amp; Theoretical'!Q:S,3,FALSE)</f>
        <v>0</v>
      </c>
      <c r="X116">
        <f t="shared" si="30"/>
        <v>0</v>
      </c>
      <c r="Y116" t="str">
        <f t="shared" si="39"/>
        <v>NOT MET</v>
      </c>
      <c r="Z116">
        <f>IF(ISBLANK(VLOOKUP(R116,'Answers &amp; Theoretical'!Q:T,4,FALSE)),0,1)</f>
        <v>0</v>
      </c>
      <c r="AB116" t="str">
        <f>$Y116</f>
        <v>NOT MET</v>
      </c>
      <c r="AC116" t="str">
        <f t="shared" si="40"/>
        <v>NOT MET</v>
      </c>
      <c r="AD116" t="str">
        <f t="shared" si="40"/>
        <v>NOT MET</v>
      </c>
      <c r="AP116" s="1">
        <v>2704</v>
      </c>
      <c r="AQ116">
        <v>2700</v>
      </c>
    </row>
    <row r="117" spans="1:43" x14ac:dyDescent="0.3">
      <c r="A117" s="16">
        <f>IFERROR(
    IF(AND(
        NOT(ISBLANK(INDEX('Answers &amp; Theoretical'!J:J, MATCH(G117, 'Answers &amp; Theoretical'!G:G, 0)))),
        NOT(ISBLANK(INDEX('Answers &amp; Theoretical'!K:K, MATCH(G117, 'Answers &amp; Theoretical'!G:G, 0))))
    ), 1, 0),
    "NO MATCH"
)</f>
        <v>0</v>
      </c>
      <c r="B117">
        <v>0</v>
      </c>
      <c r="C117">
        <v>1</v>
      </c>
      <c r="D117">
        <v>1</v>
      </c>
      <c r="E117">
        <v>1</v>
      </c>
      <c r="F117">
        <v>2310</v>
      </c>
      <c r="G117">
        <v>2310.3000000000002</v>
      </c>
      <c r="I117">
        <v>0</v>
      </c>
      <c r="J117" t="str">
        <f>IF(ISBLANK(VLOOKUP(G117,'Answers &amp; Theoretical'!G:L,6,FALSE)),"BLANK",VLOOKUP(G117,'Answers &amp; Theoretical'!G:L,6,FALSE))</f>
        <v>BLANK</v>
      </c>
      <c r="K117">
        <f t="shared" si="24"/>
        <v>0</v>
      </c>
      <c r="L117">
        <f t="shared" si="29"/>
        <v>0</v>
      </c>
      <c r="M117">
        <v>0</v>
      </c>
      <c r="N117">
        <v>1</v>
      </c>
      <c r="O117">
        <v>1</v>
      </c>
      <c r="P117">
        <v>1</v>
      </c>
      <c r="Q117" t="s">
        <v>15</v>
      </c>
      <c r="R117" s="1">
        <v>2604</v>
      </c>
      <c r="S117">
        <f>IF(VLOOKUP(R117,'Answers &amp; Theoretical'!Q:R,2,FALSE)="N/A",1,0)</f>
        <v>0</v>
      </c>
      <c r="T117">
        <f t="shared" si="36"/>
        <v>0</v>
      </c>
      <c r="U117">
        <f t="shared" si="37"/>
        <v>2</v>
      </c>
      <c r="V117">
        <f t="shared" si="38"/>
        <v>0</v>
      </c>
      <c r="W117">
        <f>VLOOKUP(R117,'Answers &amp; Theoretical'!Q:S,3,FALSE)</f>
        <v>0</v>
      </c>
      <c r="X117">
        <f t="shared" si="30"/>
        <v>0</v>
      </c>
      <c r="Y117" t="str">
        <f t="shared" si="39"/>
        <v>NOT MET</v>
      </c>
      <c r="Z117">
        <f>IF(ISBLANK(VLOOKUP(R117,'Answers &amp; Theoretical'!Q:T,4,FALSE)),0,1)</f>
        <v>0</v>
      </c>
      <c r="AB117" t="str">
        <f>$Y117</f>
        <v>NOT MET</v>
      </c>
      <c r="AC117" t="str">
        <f t="shared" si="40"/>
        <v>NOT MET</v>
      </c>
      <c r="AD117" t="str">
        <f t="shared" si="40"/>
        <v>NOT MET</v>
      </c>
      <c r="AP117" s="1">
        <v>3100</v>
      </c>
      <c r="AQ117">
        <v>2701</v>
      </c>
    </row>
    <row r="118" spans="1:43" x14ac:dyDescent="0.3">
      <c r="A118" s="16">
        <f>IFERROR(
    IF(AND(
        NOT(ISBLANK(INDEX('Answers &amp; Theoretical'!J:J, MATCH(G118, 'Answers &amp; Theoretical'!G:G, 0)))),
        NOT(ISBLANK(INDEX('Answers &amp; Theoretical'!K:K, MATCH(G118, 'Answers &amp; Theoretical'!G:G, 0))))
    ), 1, 0),
    "NO MATCH"
)</f>
        <v>0</v>
      </c>
      <c r="B118">
        <v>0</v>
      </c>
      <c r="C118">
        <v>1</v>
      </c>
      <c r="D118">
        <v>1</v>
      </c>
      <c r="E118">
        <v>1</v>
      </c>
      <c r="F118">
        <v>2311</v>
      </c>
      <c r="G118">
        <v>2311.1</v>
      </c>
      <c r="I118">
        <v>1</v>
      </c>
      <c r="J118" t="str">
        <f>IF(ISBLANK(VLOOKUP(G118,'Answers &amp; Theoretical'!G:L,6,FALSE)),"BLANK",VLOOKUP(G118,'Answers &amp; Theoretical'!G:L,6,FALSE))</f>
        <v>BLANK</v>
      </c>
      <c r="K118">
        <f t="shared" si="24"/>
        <v>1</v>
      </c>
      <c r="L118">
        <f t="shared" si="29"/>
        <v>0</v>
      </c>
      <c r="M118">
        <v>0</v>
      </c>
      <c r="N118">
        <v>0</v>
      </c>
      <c r="O118">
        <v>1</v>
      </c>
      <c r="P118">
        <v>1</v>
      </c>
      <c r="Q118" t="s">
        <v>15</v>
      </c>
      <c r="R118" s="1">
        <v>2605</v>
      </c>
      <c r="S118">
        <f>IF(VLOOKUP(R118,'Answers &amp; Theoretical'!Q:R,2,FALSE)="N/A",1,0)</f>
        <v>0</v>
      </c>
      <c r="T118">
        <f t="shared" si="36"/>
        <v>0</v>
      </c>
      <c r="U118">
        <f t="shared" si="37"/>
        <v>2</v>
      </c>
      <c r="V118">
        <f t="shared" si="38"/>
        <v>0</v>
      </c>
      <c r="W118">
        <f>VLOOKUP(R118,'Answers &amp; Theoretical'!Q:S,3,FALSE)</f>
        <v>0</v>
      </c>
      <c r="X118">
        <f t="shared" si="30"/>
        <v>0</v>
      </c>
      <c r="Y118" t="str">
        <f t="shared" si="39"/>
        <v>NOT MET</v>
      </c>
      <c r="Z118">
        <f>IF(ISBLANK(VLOOKUP(R118,'Answers &amp; Theoretical'!Q:T,4,FALSE)),0,1)</f>
        <v>0</v>
      </c>
      <c r="AC118" t="str">
        <f t="shared" si="40"/>
        <v>NOT MET</v>
      </c>
      <c r="AD118" t="str">
        <f t="shared" si="40"/>
        <v>NOT MET</v>
      </c>
      <c r="AP118" s="1">
        <v>3101</v>
      </c>
      <c r="AQ118">
        <v>2702</v>
      </c>
    </row>
    <row r="119" spans="1:43" x14ac:dyDescent="0.3">
      <c r="A119" s="16">
        <f>IFERROR(
    IF(AND(
        NOT(ISBLANK(INDEX('Answers &amp; Theoretical'!J:J, MATCH(G119, 'Answers &amp; Theoretical'!G:G, 0)))),
        NOT(ISBLANK(INDEX('Answers &amp; Theoretical'!K:K, MATCH(G119, 'Answers &amp; Theoretical'!G:G, 0))))
    ), 1, 0),
    "NO MATCH"
)</f>
        <v>0</v>
      </c>
      <c r="B119">
        <v>0</v>
      </c>
      <c r="C119">
        <v>1</v>
      </c>
      <c r="D119">
        <v>1</v>
      </c>
      <c r="E119">
        <v>1</v>
      </c>
      <c r="F119">
        <v>2312</v>
      </c>
      <c r="G119">
        <v>2312.1</v>
      </c>
      <c r="I119">
        <v>0</v>
      </c>
      <c r="J119" t="str">
        <f>IF(ISBLANK(VLOOKUP(G119,'Answers &amp; Theoretical'!G:L,6,FALSE)),"BLANK",VLOOKUP(G119,'Answers &amp; Theoretical'!G:L,6,FALSE))</f>
        <v>BLANK</v>
      </c>
      <c r="K119">
        <f t="shared" si="24"/>
        <v>0</v>
      </c>
      <c r="L119">
        <f t="shared" si="29"/>
        <v>0</v>
      </c>
      <c r="M119">
        <v>0</v>
      </c>
      <c r="N119">
        <v>1</v>
      </c>
      <c r="O119">
        <v>1</v>
      </c>
      <c r="P119">
        <v>1</v>
      </c>
      <c r="Q119" t="s">
        <v>15</v>
      </c>
      <c r="R119" s="1">
        <v>2700</v>
      </c>
      <c r="S119">
        <f>IF(VLOOKUP(R119,'Answers &amp; Theoretical'!Q:R,2,FALSE)="N/A",1,0)</f>
        <v>0</v>
      </c>
      <c r="T119">
        <f t="shared" si="36"/>
        <v>0</v>
      </c>
      <c r="U119">
        <f t="shared" si="37"/>
        <v>2</v>
      </c>
      <c r="V119">
        <f t="shared" si="38"/>
        <v>0</v>
      </c>
      <c r="W119">
        <f>VLOOKUP(R119,'Answers &amp; Theoretical'!Q:S,3,FALSE)</f>
        <v>0</v>
      </c>
      <c r="X119">
        <f t="shared" si="30"/>
        <v>0</v>
      </c>
      <c r="Y119" t="str">
        <f t="shared" si="39"/>
        <v>NOT MET</v>
      </c>
      <c r="Z119">
        <f>IF(ISBLANK(VLOOKUP(R119,'Answers &amp; Theoretical'!Q:T,4,FALSE)),0,1)</f>
        <v>0</v>
      </c>
      <c r="AB119" t="str">
        <f t="shared" ref="AB119:AB125" si="42">$Y119</f>
        <v>NOT MET</v>
      </c>
      <c r="AC119" t="str">
        <f t="shared" si="40"/>
        <v>NOT MET</v>
      </c>
      <c r="AD119" t="str">
        <f t="shared" si="40"/>
        <v>NOT MET</v>
      </c>
      <c r="AP119" s="1">
        <v>3103</v>
      </c>
      <c r="AQ119">
        <v>2703</v>
      </c>
    </row>
    <row r="120" spans="1:43" x14ac:dyDescent="0.3">
      <c r="A120" s="16">
        <f>IFERROR(
    IF(AND(
        NOT(ISBLANK(INDEX('Answers &amp; Theoretical'!J:J, MATCH(G120, 'Answers &amp; Theoretical'!G:G, 0)))),
        NOT(ISBLANK(INDEX('Answers &amp; Theoretical'!K:K, MATCH(G120, 'Answers &amp; Theoretical'!G:G, 0))))
    ), 1, 0),
    "NO MATCH"
)</f>
        <v>0</v>
      </c>
      <c r="B120">
        <v>0</v>
      </c>
      <c r="C120">
        <v>1</v>
      </c>
      <c r="D120">
        <v>1</v>
      </c>
      <c r="E120">
        <v>1</v>
      </c>
      <c r="F120">
        <v>2312</v>
      </c>
      <c r="G120">
        <v>2312.1999999999998</v>
      </c>
      <c r="I120">
        <v>0</v>
      </c>
      <c r="J120" t="str">
        <f>IF(ISBLANK(VLOOKUP(G120,'Answers &amp; Theoretical'!G:L,6,FALSE)),"BLANK",VLOOKUP(G120,'Answers &amp; Theoretical'!G:L,6,FALSE))</f>
        <v>BLANK</v>
      </c>
      <c r="K120">
        <f t="shared" si="24"/>
        <v>0</v>
      </c>
      <c r="L120">
        <f t="shared" si="29"/>
        <v>0</v>
      </c>
      <c r="M120">
        <v>0</v>
      </c>
      <c r="N120">
        <v>1</v>
      </c>
      <c r="O120">
        <v>1</v>
      </c>
      <c r="P120">
        <v>1</v>
      </c>
      <c r="Q120" t="s">
        <v>15</v>
      </c>
      <c r="R120" s="1">
        <v>2701</v>
      </c>
      <c r="S120">
        <f>IF(VLOOKUP(R120,'Answers &amp; Theoretical'!Q:R,2,FALSE)="N/A",1,0)</f>
        <v>0</v>
      </c>
      <c r="T120">
        <f t="shared" si="36"/>
        <v>0</v>
      </c>
      <c r="U120">
        <f t="shared" si="37"/>
        <v>1</v>
      </c>
      <c r="V120">
        <f t="shared" si="38"/>
        <v>0</v>
      </c>
      <c r="W120">
        <f>VLOOKUP(R120,'Answers &amp; Theoretical'!Q:S,3,FALSE)</f>
        <v>0</v>
      </c>
      <c r="X120">
        <f t="shared" si="30"/>
        <v>0</v>
      </c>
      <c r="Y120" t="str">
        <f t="shared" si="39"/>
        <v>NOT MET</v>
      </c>
      <c r="Z120">
        <f>IF(ISBLANK(VLOOKUP(R120,'Answers &amp; Theoretical'!Q:T,4,FALSE)),0,1)</f>
        <v>0</v>
      </c>
      <c r="AB120" t="str">
        <f t="shared" si="42"/>
        <v>NOT MET</v>
      </c>
      <c r="AC120" t="str">
        <f t="shared" si="40"/>
        <v>NOT MET</v>
      </c>
      <c r="AD120" t="str">
        <f t="shared" si="40"/>
        <v>NOT MET</v>
      </c>
      <c r="AP120" s="1">
        <v>3104</v>
      </c>
      <c r="AQ120">
        <v>2704</v>
      </c>
    </row>
    <row r="121" spans="1:43" x14ac:dyDescent="0.3">
      <c r="A121" s="16">
        <f>IFERROR(
    IF(AND(
        NOT(ISBLANK(INDEX('Answers &amp; Theoretical'!J:J, MATCH(G121, 'Answers &amp; Theoretical'!G:G, 0)))),
        NOT(ISBLANK(INDEX('Answers &amp; Theoretical'!K:K, MATCH(G121, 'Answers &amp; Theoretical'!G:G, 0))))
    ), 1, 0),
    "NO MATCH"
)</f>
        <v>0</v>
      </c>
      <c r="B121">
        <v>0</v>
      </c>
      <c r="C121">
        <v>1</v>
      </c>
      <c r="D121">
        <v>1</v>
      </c>
      <c r="E121">
        <v>1</v>
      </c>
      <c r="F121">
        <v>2312</v>
      </c>
      <c r="G121">
        <v>2312.3000000000002</v>
      </c>
      <c r="I121">
        <v>0</v>
      </c>
      <c r="J121" t="str">
        <f>IF(ISBLANK(VLOOKUP(G121,'Answers &amp; Theoretical'!G:L,6,FALSE)),"BLANK",VLOOKUP(G121,'Answers &amp; Theoretical'!G:L,6,FALSE))</f>
        <v>BLANK</v>
      </c>
      <c r="K121">
        <f t="shared" si="24"/>
        <v>0</v>
      </c>
      <c r="L121">
        <f t="shared" si="29"/>
        <v>0</v>
      </c>
      <c r="M121">
        <v>0</v>
      </c>
      <c r="N121">
        <v>1</v>
      </c>
      <c r="O121">
        <v>1</v>
      </c>
      <c r="P121">
        <v>1</v>
      </c>
      <c r="Q121" t="s">
        <v>15</v>
      </c>
      <c r="R121" s="1">
        <v>2702</v>
      </c>
      <c r="S121">
        <f>IF(VLOOKUP(R121,'Answers &amp; Theoretical'!Q:R,2,FALSE)="N/A",1,0)</f>
        <v>0</v>
      </c>
      <c r="T121">
        <f t="shared" si="36"/>
        <v>0</v>
      </c>
      <c r="U121">
        <f t="shared" si="37"/>
        <v>5</v>
      </c>
      <c r="V121">
        <f t="shared" si="38"/>
        <v>0</v>
      </c>
      <c r="W121">
        <f>VLOOKUP(R121,'Answers &amp; Theoretical'!Q:S,3,FALSE)</f>
        <v>0</v>
      </c>
      <c r="X121">
        <f t="shared" si="30"/>
        <v>0</v>
      </c>
      <c r="Y121" t="str">
        <f t="shared" si="39"/>
        <v>NOT MET</v>
      </c>
      <c r="Z121">
        <f>IF(ISBLANK(VLOOKUP(R121,'Answers &amp; Theoretical'!Q:T,4,FALSE)),0,1)</f>
        <v>0</v>
      </c>
      <c r="AB121" t="str">
        <f t="shared" si="42"/>
        <v>NOT MET</v>
      </c>
      <c r="AC121" t="str">
        <f t="shared" si="40"/>
        <v>NOT MET</v>
      </c>
      <c r="AD121" t="str">
        <f t="shared" si="40"/>
        <v>NOT MET</v>
      </c>
      <c r="AP121" s="1">
        <v>3105</v>
      </c>
      <c r="AQ121">
        <v>3100</v>
      </c>
    </row>
    <row r="122" spans="1:43" x14ac:dyDescent="0.3">
      <c r="A122" s="16">
        <f>IFERROR(
    IF(AND(
        NOT(ISBLANK(INDEX('Answers &amp; Theoretical'!J:J, MATCH(G122, 'Answers &amp; Theoretical'!G:G, 0)))),
        NOT(ISBLANK(INDEX('Answers &amp; Theoretical'!K:K, MATCH(G122, 'Answers &amp; Theoretical'!G:G, 0))))
    ), 1, 0),
    "NO MATCH"
)</f>
        <v>0</v>
      </c>
      <c r="B122">
        <v>0</v>
      </c>
      <c r="C122">
        <v>1</v>
      </c>
      <c r="D122">
        <v>1</v>
      </c>
      <c r="E122">
        <v>1</v>
      </c>
      <c r="F122">
        <v>2312</v>
      </c>
      <c r="G122">
        <v>2312.4</v>
      </c>
      <c r="I122">
        <v>0</v>
      </c>
      <c r="J122" t="str">
        <f>IF(ISBLANK(VLOOKUP(G122,'Answers &amp; Theoretical'!G:L,6,FALSE)),"BLANK",VLOOKUP(G122,'Answers &amp; Theoretical'!G:L,6,FALSE))</f>
        <v>BLANK</v>
      </c>
      <c r="K122">
        <f t="shared" si="24"/>
        <v>0</v>
      </c>
      <c r="L122">
        <f t="shared" si="29"/>
        <v>0</v>
      </c>
      <c r="M122">
        <v>0</v>
      </c>
      <c r="N122">
        <v>1</v>
      </c>
      <c r="O122">
        <v>1</v>
      </c>
      <c r="P122">
        <v>1</v>
      </c>
      <c r="Q122" t="s">
        <v>15</v>
      </c>
      <c r="R122" s="1">
        <v>2703</v>
      </c>
      <c r="S122">
        <f>IF(VLOOKUP(R122,'Answers &amp; Theoretical'!Q:R,2,FALSE)="N/A",1,0)</f>
        <v>0</v>
      </c>
      <c r="T122">
        <f t="shared" si="36"/>
        <v>0</v>
      </c>
      <c r="U122">
        <f t="shared" si="37"/>
        <v>2</v>
      </c>
      <c r="V122">
        <f t="shared" si="38"/>
        <v>0</v>
      </c>
      <c r="W122">
        <f>VLOOKUP(R122,'Answers &amp; Theoretical'!Q:S,3,FALSE)</f>
        <v>0</v>
      </c>
      <c r="X122">
        <f t="shared" si="30"/>
        <v>0</v>
      </c>
      <c r="Y122" t="str">
        <f t="shared" si="39"/>
        <v>NOT MET</v>
      </c>
      <c r="Z122">
        <f>IF(ISBLANK(VLOOKUP(R122,'Answers &amp; Theoretical'!Q:T,4,FALSE)),0,1)</f>
        <v>0</v>
      </c>
      <c r="AB122" t="str">
        <f t="shared" si="42"/>
        <v>NOT MET</v>
      </c>
      <c r="AC122" t="str">
        <f t="shared" si="40"/>
        <v>NOT MET</v>
      </c>
      <c r="AD122" t="str">
        <f t="shared" si="40"/>
        <v>NOT MET</v>
      </c>
      <c r="AP122" s="1">
        <v>3106</v>
      </c>
      <c r="AQ122">
        <v>3102</v>
      </c>
    </row>
    <row r="123" spans="1:43" x14ac:dyDescent="0.3">
      <c r="A123" s="16">
        <f>IFERROR(
    IF(AND(
        NOT(ISBLANK(INDEX('Answers &amp; Theoretical'!J:J, MATCH(G123, 'Answers &amp; Theoretical'!G:G, 0)))),
        NOT(ISBLANK(INDEX('Answers &amp; Theoretical'!K:K, MATCH(G123, 'Answers &amp; Theoretical'!G:G, 0))))
    ), 1, 0),
    "NO MATCH"
)</f>
        <v>0</v>
      </c>
      <c r="B123">
        <v>0</v>
      </c>
      <c r="C123">
        <v>1</v>
      </c>
      <c r="D123">
        <v>1</v>
      </c>
      <c r="E123">
        <v>1</v>
      </c>
      <c r="F123">
        <v>2312</v>
      </c>
      <c r="G123">
        <v>2312.5</v>
      </c>
      <c r="I123">
        <v>0</v>
      </c>
      <c r="J123" t="str">
        <f>IF(ISBLANK(VLOOKUP(G123,'Answers &amp; Theoretical'!G:L,6,FALSE)),"BLANK",VLOOKUP(G123,'Answers &amp; Theoretical'!G:L,6,FALSE))</f>
        <v>BLANK</v>
      </c>
      <c r="K123">
        <f t="shared" si="24"/>
        <v>0</v>
      </c>
      <c r="L123">
        <f t="shared" si="29"/>
        <v>0</v>
      </c>
      <c r="M123">
        <v>0</v>
      </c>
      <c r="N123">
        <v>1</v>
      </c>
      <c r="O123">
        <v>1</v>
      </c>
      <c r="P123">
        <v>1</v>
      </c>
      <c r="Q123" t="s">
        <v>15</v>
      </c>
      <c r="R123" s="1">
        <v>2704</v>
      </c>
      <c r="S123">
        <f>IF(VLOOKUP(R123,'Answers &amp; Theoretical'!Q:R,2,FALSE)="N/A",1,0)</f>
        <v>0</v>
      </c>
      <c r="T123">
        <f t="shared" si="36"/>
        <v>0</v>
      </c>
      <c r="U123">
        <f t="shared" si="37"/>
        <v>2</v>
      </c>
      <c r="V123">
        <f t="shared" si="38"/>
        <v>0</v>
      </c>
      <c r="W123">
        <f>VLOOKUP(R123,'Answers &amp; Theoretical'!Q:S,3,FALSE)</f>
        <v>0</v>
      </c>
      <c r="X123">
        <f t="shared" si="30"/>
        <v>0</v>
      </c>
      <c r="Y123" t="str">
        <f t="shared" si="39"/>
        <v>NOT MET</v>
      </c>
      <c r="Z123">
        <f>IF(ISBLANK(VLOOKUP(R123,'Answers &amp; Theoretical'!Q:T,4,FALSE)),0,1)</f>
        <v>0</v>
      </c>
      <c r="AB123" t="str">
        <f t="shared" si="42"/>
        <v>NOT MET</v>
      </c>
      <c r="AC123" t="str">
        <f t="shared" si="40"/>
        <v>NOT MET</v>
      </c>
      <c r="AD123" t="str">
        <f t="shared" si="40"/>
        <v>NOT MET</v>
      </c>
      <c r="AP123" s="1">
        <v>3107</v>
      </c>
      <c r="AQ123">
        <v>3103</v>
      </c>
    </row>
    <row r="124" spans="1:43" x14ac:dyDescent="0.3">
      <c r="A124" s="16">
        <f>IFERROR(
    IF(AND(
        NOT(ISBLANK(INDEX('Answers &amp; Theoretical'!J:J, MATCH(G124, 'Answers &amp; Theoretical'!G:G, 0)))),
        NOT(ISBLANK(INDEX('Answers &amp; Theoretical'!K:K, MATCH(G124, 'Answers &amp; Theoretical'!G:G, 0))))
    ), 1, 0),
    "NO MATCH"
)</f>
        <v>0</v>
      </c>
      <c r="B124">
        <v>0</v>
      </c>
      <c r="C124">
        <v>1</v>
      </c>
      <c r="D124">
        <v>1</v>
      </c>
      <c r="E124">
        <v>1</v>
      </c>
      <c r="F124">
        <v>2312</v>
      </c>
      <c r="G124">
        <v>2312.6</v>
      </c>
      <c r="I124">
        <v>0</v>
      </c>
      <c r="J124" t="str">
        <f>IF(ISBLANK(VLOOKUP(G124,'Answers &amp; Theoretical'!G:L,6,FALSE)),"BLANK",VLOOKUP(G124,'Answers &amp; Theoretical'!G:L,6,FALSE))</f>
        <v>BLANK</v>
      </c>
      <c r="K124">
        <f t="shared" si="24"/>
        <v>0</v>
      </c>
      <c r="L124">
        <f t="shared" si="29"/>
        <v>0</v>
      </c>
      <c r="M124">
        <v>0</v>
      </c>
      <c r="N124">
        <v>1</v>
      </c>
      <c r="O124">
        <v>1</v>
      </c>
      <c r="P124">
        <v>1</v>
      </c>
      <c r="Q124" t="s">
        <v>16</v>
      </c>
      <c r="R124" s="1">
        <v>3100</v>
      </c>
      <c r="S124">
        <f>IF(VLOOKUP(R124,'Answers &amp; Theoretical'!Q:R,2,FALSE)="N/A",1,0)</f>
        <v>0</v>
      </c>
      <c r="T124">
        <f t="shared" si="36"/>
        <v>0</v>
      </c>
      <c r="U124">
        <f t="shared" si="37"/>
        <v>3</v>
      </c>
      <c r="V124">
        <f t="shared" si="38"/>
        <v>0</v>
      </c>
      <c r="W124">
        <f>VLOOKUP(R124,'Answers &amp; Theoretical'!Q:S,3,FALSE)</f>
        <v>0</v>
      </c>
      <c r="X124">
        <f t="shared" si="30"/>
        <v>0</v>
      </c>
      <c r="Y124" t="str">
        <f t="shared" si="39"/>
        <v>NOT MET</v>
      </c>
      <c r="Z124">
        <f>IF(ISBLANK(VLOOKUP(R124,'Answers &amp; Theoretical'!Q:T,4,FALSE)),0,1)</f>
        <v>0</v>
      </c>
      <c r="AB124" t="str">
        <f t="shared" si="42"/>
        <v>NOT MET</v>
      </c>
      <c r="AC124" t="str">
        <f t="shared" si="40"/>
        <v>NOT MET</v>
      </c>
      <c r="AD124" t="str">
        <f t="shared" si="40"/>
        <v>NOT MET</v>
      </c>
      <c r="AP124" s="1">
        <v>3108</v>
      </c>
      <c r="AQ124">
        <v>3104</v>
      </c>
    </row>
    <row r="125" spans="1:43" x14ac:dyDescent="0.3">
      <c r="A125" s="16">
        <f>IFERROR(
    IF(AND(
        NOT(ISBLANK(INDEX('Answers &amp; Theoretical'!J:J, MATCH(G125, 'Answers &amp; Theoretical'!G:G, 0)))),
        NOT(ISBLANK(INDEX('Answers &amp; Theoretical'!K:K, MATCH(G125, 'Answers &amp; Theoretical'!G:G, 0))))
    ), 1, 0),
    "NO MATCH"
)</f>
        <v>0</v>
      </c>
      <c r="B125">
        <v>0</v>
      </c>
      <c r="C125">
        <v>0</v>
      </c>
      <c r="D125">
        <v>1</v>
      </c>
      <c r="E125">
        <v>1</v>
      </c>
      <c r="F125">
        <v>2313</v>
      </c>
      <c r="G125">
        <v>2313.1</v>
      </c>
      <c r="I125">
        <v>0</v>
      </c>
      <c r="J125" t="str">
        <f>IF(ISBLANK(VLOOKUP(G125,'Answers &amp; Theoretical'!G:L,6,FALSE)),"BLANK",VLOOKUP(G125,'Answers &amp; Theoretical'!G:L,6,FALSE))</f>
        <v>BLANK</v>
      </c>
      <c r="K125">
        <f t="shared" si="24"/>
        <v>0</v>
      </c>
      <c r="L125">
        <f t="shared" si="29"/>
        <v>0</v>
      </c>
      <c r="M125">
        <v>0</v>
      </c>
      <c r="N125">
        <v>1</v>
      </c>
      <c r="O125">
        <v>1</v>
      </c>
      <c r="P125">
        <v>0</v>
      </c>
      <c r="Q125" t="s">
        <v>16</v>
      </c>
      <c r="R125" s="1">
        <v>3101</v>
      </c>
      <c r="S125">
        <f>IF(VLOOKUP(R125,'Answers &amp; Theoretical'!Q:R,2,FALSE)="N/A",1,0)</f>
        <v>0</v>
      </c>
      <c r="T125">
        <f t="shared" si="36"/>
        <v>0</v>
      </c>
      <c r="U125">
        <f t="shared" si="37"/>
        <v>4</v>
      </c>
      <c r="V125">
        <f t="shared" si="38"/>
        <v>0</v>
      </c>
      <c r="W125">
        <f>VLOOKUP(R125,'Answers &amp; Theoretical'!Q:S,3,FALSE)</f>
        <v>0</v>
      </c>
      <c r="X125">
        <f t="shared" si="30"/>
        <v>0</v>
      </c>
      <c r="Y125" t="str">
        <f t="shared" si="39"/>
        <v>NOT MET</v>
      </c>
      <c r="Z125">
        <f>IF(ISBLANK(VLOOKUP(R125,'Answers &amp; Theoretical'!Q:T,4,FALSE)),0,1)</f>
        <v>0</v>
      </c>
      <c r="AB125" t="str">
        <f t="shared" si="42"/>
        <v>NOT MET</v>
      </c>
      <c r="AC125" t="str">
        <f>$Y125</f>
        <v>NOT MET</v>
      </c>
      <c r="AP125" s="1">
        <v>3109</v>
      </c>
      <c r="AQ125">
        <v>3105</v>
      </c>
    </row>
    <row r="126" spans="1:43" x14ac:dyDescent="0.3">
      <c r="A126" s="16">
        <f>IFERROR(
    IF(AND(
        NOT(ISBLANK(INDEX('Answers &amp; Theoretical'!J:J, MATCH(G126, 'Answers &amp; Theoretical'!G:G, 0)))),
        NOT(ISBLANK(INDEX('Answers &amp; Theoretical'!K:K, MATCH(G126, 'Answers &amp; Theoretical'!G:G, 0))))
    ), 1, 0),
    "NO MATCH"
)</f>
        <v>0</v>
      </c>
      <c r="B126">
        <v>0</v>
      </c>
      <c r="C126">
        <v>0</v>
      </c>
      <c r="D126">
        <v>1</v>
      </c>
      <c r="E126">
        <v>1</v>
      </c>
      <c r="F126">
        <v>2313</v>
      </c>
      <c r="G126">
        <v>2313.1999999999998</v>
      </c>
      <c r="I126">
        <v>0</v>
      </c>
      <c r="J126" t="str">
        <f>IF(ISBLANK(VLOOKUP(G126,'Answers &amp; Theoretical'!G:L,6,FALSE)),"BLANK",VLOOKUP(G126,'Answers &amp; Theoretical'!G:L,6,FALSE))</f>
        <v>BLANK</v>
      </c>
      <c r="K126">
        <f t="shared" si="24"/>
        <v>0</v>
      </c>
      <c r="L126">
        <f t="shared" si="29"/>
        <v>0</v>
      </c>
      <c r="M126">
        <v>0</v>
      </c>
      <c r="N126">
        <v>0</v>
      </c>
      <c r="O126">
        <v>0</v>
      </c>
      <c r="P126">
        <v>1</v>
      </c>
      <c r="Q126" t="s">
        <v>16</v>
      </c>
      <c r="R126" s="1">
        <v>3102</v>
      </c>
      <c r="S126">
        <f>IF(VLOOKUP(R126,'Answers &amp; Theoretical'!Q:R,2,FALSE)="N/A",1,0)</f>
        <v>0</v>
      </c>
      <c r="T126">
        <f t="shared" si="36"/>
        <v>0</v>
      </c>
      <c r="U126">
        <f t="shared" si="37"/>
        <v>5</v>
      </c>
      <c r="V126">
        <f t="shared" si="38"/>
        <v>0</v>
      </c>
      <c r="W126">
        <f>VLOOKUP(R126,'Answers &amp; Theoretical'!Q:S,3,FALSE)</f>
        <v>0</v>
      </c>
      <c r="X126">
        <f t="shared" si="30"/>
        <v>0</v>
      </c>
      <c r="Y126" t="str">
        <f t="shared" si="39"/>
        <v>NOT MET</v>
      </c>
      <c r="Z126">
        <f>IF(ISBLANK(VLOOKUP(R126,'Answers &amp; Theoretical'!Q:T,4,FALSE)),0,1)</f>
        <v>0</v>
      </c>
      <c r="AD126" t="str">
        <f t="shared" ref="AD126:AD149" si="43">$Y126</f>
        <v>NOT MET</v>
      </c>
      <c r="AP126" s="1">
        <v>3110</v>
      </c>
      <c r="AQ126">
        <v>3106</v>
      </c>
    </row>
    <row r="127" spans="1:43" x14ac:dyDescent="0.3">
      <c r="A127" s="16">
        <f>IFERROR(
    IF(AND(
        NOT(ISBLANK(INDEX('Answers &amp; Theoretical'!J:J, MATCH(G127, 'Answers &amp; Theoretical'!G:G, 0)))),
        NOT(ISBLANK(INDEX('Answers &amp; Theoretical'!K:K, MATCH(G127, 'Answers &amp; Theoretical'!G:G, 0))))
    ), 1, 0),
    "NO MATCH"
)</f>
        <v>0</v>
      </c>
      <c r="B127">
        <v>0</v>
      </c>
      <c r="C127">
        <v>0</v>
      </c>
      <c r="D127">
        <v>1</v>
      </c>
      <c r="E127">
        <v>1</v>
      </c>
      <c r="F127">
        <v>2313</v>
      </c>
      <c r="G127">
        <v>2313.3000000000002</v>
      </c>
      <c r="I127">
        <v>0</v>
      </c>
      <c r="J127" t="str">
        <f>IF(ISBLANK(VLOOKUP(G127,'Answers &amp; Theoretical'!G:L,6,FALSE)),"BLANK",VLOOKUP(G127,'Answers &amp; Theoretical'!G:L,6,FALSE))</f>
        <v>BLANK</v>
      </c>
      <c r="K127">
        <f t="shared" si="24"/>
        <v>0</v>
      </c>
      <c r="L127">
        <f t="shared" si="29"/>
        <v>0</v>
      </c>
      <c r="M127">
        <v>0</v>
      </c>
      <c r="N127">
        <v>0</v>
      </c>
      <c r="O127">
        <v>1</v>
      </c>
      <c r="P127">
        <v>1</v>
      </c>
      <c r="Q127" t="s">
        <v>16</v>
      </c>
      <c r="R127" s="1">
        <v>3103</v>
      </c>
      <c r="S127">
        <f>IF(VLOOKUP(R127,'Answers &amp; Theoretical'!Q:R,2,FALSE)="N/A",1,0)</f>
        <v>0</v>
      </c>
      <c r="T127">
        <f t="shared" si="36"/>
        <v>0</v>
      </c>
      <c r="U127">
        <f t="shared" si="37"/>
        <v>4</v>
      </c>
      <c r="V127">
        <f t="shared" si="38"/>
        <v>0</v>
      </c>
      <c r="W127">
        <f>VLOOKUP(R127,'Answers &amp; Theoretical'!Q:S,3,FALSE)</f>
        <v>0</v>
      </c>
      <c r="X127">
        <f t="shared" si="30"/>
        <v>0</v>
      </c>
      <c r="Y127" t="str">
        <f t="shared" si="39"/>
        <v>NOT MET</v>
      </c>
      <c r="Z127">
        <f>IF(ISBLANK(VLOOKUP(R127,'Answers &amp; Theoretical'!Q:T,4,FALSE)),0,1)</f>
        <v>0</v>
      </c>
      <c r="AC127" t="str">
        <f t="shared" ref="AC127:AC148" si="44">$Y127</f>
        <v>NOT MET</v>
      </c>
      <c r="AD127" t="str">
        <f t="shared" si="43"/>
        <v>NOT MET</v>
      </c>
      <c r="AP127" s="1">
        <v>3200</v>
      </c>
      <c r="AQ127">
        <v>3107</v>
      </c>
    </row>
    <row r="128" spans="1:43" x14ac:dyDescent="0.3">
      <c r="A128" s="16">
        <f>IFERROR(
    IF(AND(
        NOT(ISBLANK(INDEX('Answers &amp; Theoretical'!J:J, MATCH(G128, 'Answers &amp; Theoretical'!G:G, 0)))),
        NOT(ISBLANK(INDEX('Answers &amp; Theoretical'!K:K, MATCH(G128, 'Answers &amp; Theoretical'!G:G, 0))))
    ), 1, 0),
    "NO MATCH"
)</f>
        <v>0</v>
      </c>
      <c r="B128">
        <v>1</v>
      </c>
      <c r="C128">
        <v>1</v>
      </c>
      <c r="D128">
        <v>1</v>
      </c>
      <c r="E128">
        <v>1</v>
      </c>
      <c r="F128">
        <v>2314</v>
      </c>
      <c r="G128">
        <v>2314.1</v>
      </c>
      <c r="I128">
        <v>0</v>
      </c>
      <c r="J128" t="str">
        <f>IF(ISBLANK(VLOOKUP(G128,'Answers &amp; Theoretical'!G:L,6,FALSE)),"BLANK",VLOOKUP(G128,'Answers &amp; Theoretical'!G:L,6,FALSE))</f>
        <v>BLANK</v>
      </c>
      <c r="K128">
        <f t="shared" si="24"/>
        <v>0</v>
      </c>
      <c r="L128">
        <f t="shared" si="29"/>
        <v>0</v>
      </c>
      <c r="M128">
        <v>0</v>
      </c>
      <c r="N128">
        <v>0</v>
      </c>
      <c r="O128">
        <v>1</v>
      </c>
      <c r="P128">
        <v>1</v>
      </c>
      <c r="Q128" t="s">
        <v>16</v>
      </c>
      <c r="R128" s="1">
        <v>3104</v>
      </c>
      <c r="S128">
        <f>IF(VLOOKUP(R128,'Answers &amp; Theoretical'!Q:R,2,FALSE)="N/A",1,0)</f>
        <v>0</v>
      </c>
      <c r="T128">
        <f t="shared" si="36"/>
        <v>0</v>
      </c>
      <c r="U128">
        <f t="shared" si="37"/>
        <v>1</v>
      </c>
      <c r="V128">
        <f t="shared" si="38"/>
        <v>0</v>
      </c>
      <c r="W128">
        <f>VLOOKUP(R128,'Answers &amp; Theoretical'!Q:S,3,FALSE)</f>
        <v>0</v>
      </c>
      <c r="X128">
        <f t="shared" si="30"/>
        <v>0</v>
      </c>
      <c r="Y128" t="str">
        <f t="shared" si="39"/>
        <v>NOT MET</v>
      </c>
      <c r="Z128">
        <f>IF(ISBLANK(VLOOKUP(R128,'Answers &amp; Theoretical'!Q:T,4,FALSE)),0,1)</f>
        <v>0</v>
      </c>
      <c r="AC128" t="str">
        <f t="shared" si="44"/>
        <v>NOT MET</v>
      </c>
      <c r="AD128" t="str">
        <f t="shared" si="43"/>
        <v>NOT MET</v>
      </c>
      <c r="AP128" s="1">
        <v>3201</v>
      </c>
      <c r="AQ128">
        <v>3108</v>
      </c>
    </row>
    <row r="129" spans="1:43" x14ac:dyDescent="0.3">
      <c r="A129" s="16">
        <f>IFERROR(
    IF(AND(
        NOT(ISBLANK(INDEX('Answers &amp; Theoretical'!J:J, MATCH(G129, 'Answers &amp; Theoretical'!G:G, 0)))),
        NOT(ISBLANK(INDEX('Answers &amp; Theoretical'!K:K, MATCH(G129, 'Answers &amp; Theoretical'!G:G, 0))))
    ), 1, 0),
    "NO MATCH"
)</f>
        <v>0</v>
      </c>
      <c r="B129">
        <v>1</v>
      </c>
      <c r="C129">
        <v>1</v>
      </c>
      <c r="D129">
        <v>1</v>
      </c>
      <c r="E129">
        <v>1</v>
      </c>
      <c r="F129">
        <v>2314</v>
      </c>
      <c r="G129">
        <v>2314.1999999999998</v>
      </c>
      <c r="I129">
        <v>0</v>
      </c>
      <c r="J129" t="str">
        <f>IF(ISBLANK(VLOOKUP(G129,'Answers &amp; Theoretical'!G:L,6,FALSE)),"BLANK",VLOOKUP(G129,'Answers &amp; Theoretical'!G:L,6,FALSE))</f>
        <v>BLANK</v>
      </c>
      <c r="K129">
        <f t="shared" si="24"/>
        <v>0</v>
      </c>
      <c r="L129">
        <f t="shared" si="29"/>
        <v>0</v>
      </c>
      <c r="M129">
        <v>0</v>
      </c>
      <c r="N129">
        <v>0</v>
      </c>
      <c r="O129">
        <v>1</v>
      </c>
      <c r="P129">
        <v>1</v>
      </c>
      <c r="Q129" t="s">
        <v>16</v>
      </c>
      <c r="R129" s="1">
        <v>3105</v>
      </c>
      <c r="S129">
        <f>IF(VLOOKUP(R129,'Answers &amp; Theoretical'!Q:R,2,FALSE)="N/A",1,0)</f>
        <v>0</v>
      </c>
      <c r="T129">
        <f t="shared" si="36"/>
        <v>0</v>
      </c>
      <c r="U129">
        <f t="shared" si="37"/>
        <v>3</v>
      </c>
      <c r="V129">
        <f t="shared" si="38"/>
        <v>0</v>
      </c>
      <c r="W129">
        <f>VLOOKUP(R129,'Answers &amp; Theoretical'!Q:S,3,FALSE)</f>
        <v>0</v>
      </c>
      <c r="X129">
        <f t="shared" si="30"/>
        <v>0</v>
      </c>
      <c r="Y129" t="str">
        <f t="shared" si="39"/>
        <v>NOT MET</v>
      </c>
      <c r="Z129">
        <f>IF(ISBLANK(VLOOKUP(R129,'Answers &amp; Theoretical'!Q:T,4,FALSE)),0,1)</f>
        <v>0</v>
      </c>
      <c r="AC129" t="str">
        <f t="shared" si="44"/>
        <v>NOT MET</v>
      </c>
      <c r="AD129" t="str">
        <f t="shared" si="43"/>
        <v>NOT MET</v>
      </c>
      <c r="AP129" s="1">
        <v>3202</v>
      </c>
      <c r="AQ129">
        <v>3109</v>
      </c>
    </row>
    <row r="130" spans="1:43" x14ac:dyDescent="0.3">
      <c r="A130" s="16">
        <f>IFERROR(
    IF(AND(
        NOT(ISBLANK(INDEX('Answers &amp; Theoretical'!J:J, MATCH(G130, 'Answers &amp; Theoretical'!G:G, 0)))),
        NOT(ISBLANK(INDEX('Answers &amp; Theoretical'!K:K, MATCH(G130, 'Answers &amp; Theoretical'!G:G, 0))))
    ), 1, 0),
    "NO MATCH"
)</f>
        <v>0</v>
      </c>
      <c r="B130">
        <v>0</v>
      </c>
      <c r="C130">
        <v>1</v>
      </c>
      <c r="D130">
        <v>1</v>
      </c>
      <c r="E130">
        <v>1</v>
      </c>
      <c r="F130">
        <v>2315</v>
      </c>
      <c r="G130">
        <v>2315.1</v>
      </c>
      <c r="I130">
        <v>0</v>
      </c>
      <c r="J130" t="str">
        <f>IF(ISBLANK(VLOOKUP(G130,'Answers &amp; Theoretical'!G:L,6,FALSE)),"BLANK",VLOOKUP(G130,'Answers &amp; Theoretical'!G:L,6,FALSE))</f>
        <v>BLANK</v>
      </c>
      <c r="K130">
        <f t="shared" ref="K130:K193" si="45">IF(SUMIFS(J:J, F:F, F130, I:I, 1) &lt; SUMIFS(I:I, F:F, F130, I:I, 1), 1, 0)</f>
        <v>0</v>
      </c>
      <c r="L130">
        <f t="shared" si="29"/>
        <v>0</v>
      </c>
      <c r="M130">
        <v>0</v>
      </c>
      <c r="N130">
        <v>0</v>
      </c>
      <c r="O130">
        <v>1</v>
      </c>
      <c r="P130">
        <v>1</v>
      </c>
      <c r="Q130" t="s">
        <v>16</v>
      </c>
      <c r="R130" s="1">
        <v>3106</v>
      </c>
      <c r="S130">
        <f>IF(VLOOKUP(R130,'Answers &amp; Theoretical'!Q:R,2,FALSE)="N/A",1,0)</f>
        <v>0</v>
      </c>
      <c r="T130">
        <f t="shared" ref="T130:T149" si="46">SUMIFS(J:J,F:F,R130)</f>
        <v>0</v>
      </c>
      <c r="U130">
        <f t="shared" ref="U130:U149" si="47">COUNTIF(F:F,R130)</f>
        <v>2</v>
      </c>
      <c r="V130">
        <f t="shared" ref="V130:V149" si="48">IF(VLOOKUP(R130,F:K,6,0)=1,0,IF(T130=0,0,IF(T130=U130,2,1)))</f>
        <v>0</v>
      </c>
      <c r="W130">
        <f>VLOOKUP(R130,'Answers &amp; Theoretical'!Q:S,3,FALSE)</f>
        <v>0</v>
      </c>
      <c r="X130">
        <f t="shared" si="30"/>
        <v>0</v>
      </c>
      <c r="Y130" t="str">
        <f t="shared" ref="Y130:Y149" si="49">IF(X130=2,"MET",IF(X130=1,"(" &amp; T130 &amp; "/" &amp; U130 &amp; ") PARTIALLY MET " &amp; TEXT(T130/U130, "0.00%"),"NOT MET"))</f>
        <v>NOT MET</v>
      </c>
      <c r="Z130">
        <f>IF(ISBLANK(VLOOKUP(R130,'Answers &amp; Theoretical'!Q:T,4,FALSE)),0,1)</f>
        <v>0</v>
      </c>
      <c r="AC130" t="str">
        <f t="shared" si="44"/>
        <v>NOT MET</v>
      </c>
      <c r="AD130" t="str">
        <f t="shared" si="43"/>
        <v>NOT MET</v>
      </c>
      <c r="AP130" s="1">
        <v>3203</v>
      </c>
      <c r="AQ130">
        <v>3110</v>
      </c>
    </row>
    <row r="131" spans="1:43" x14ac:dyDescent="0.3">
      <c r="A131" s="16">
        <f>IFERROR(
    IF(AND(
        NOT(ISBLANK(INDEX('Answers &amp; Theoretical'!J:J, MATCH(G131, 'Answers &amp; Theoretical'!G:G, 0)))),
        NOT(ISBLANK(INDEX('Answers &amp; Theoretical'!K:K, MATCH(G131, 'Answers &amp; Theoretical'!G:G, 0))))
    ), 1, 0),
    "NO MATCH"
)</f>
        <v>0</v>
      </c>
      <c r="B131">
        <v>0</v>
      </c>
      <c r="C131">
        <v>1</v>
      </c>
      <c r="D131">
        <v>1</v>
      </c>
      <c r="E131">
        <v>1</v>
      </c>
      <c r="F131">
        <v>2315</v>
      </c>
      <c r="G131">
        <v>2315.1999999999998</v>
      </c>
      <c r="I131">
        <v>0</v>
      </c>
      <c r="J131" t="str">
        <f>IF(ISBLANK(VLOOKUP(G131,'Answers &amp; Theoretical'!G:L,6,FALSE)),"BLANK",VLOOKUP(G131,'Answers &amp; Theoretical'!G:L,6,FALSE))</f>
        <v>BLANK</v>
      </c>
      <c r="K131">
        <f t="shared" si="45"/>
        <v>0</v>
      </c>
      <c r="L131">
        <f t="shared" ref="L131:L149" si="50">IF(COUNTIF(F:F,R131)=COUNTIFS(F:F,R131,A:A,1),1,0)</f>
        <v>0</v>
      </c>
      <c r="M131">
        <v>0</v>
      </c>
      <c r="N131">
        <v>1</v>
      </c>
      <c r="O131">
        <v>1</v>
      </c>
      <c r="P131">
        <v>1</v>
      </c>
      <c r="Q131" t="s">
        <v>16</v>
      </c>
      <c r="R131" s="1">
        <v>3107</v>
      </c>
      <c r="S131">
        <f>IF(VLOOKUP(R131,'Answers &amp; Theoretical'!Q:R,2,FALSE)="N/A",1,0)</f>
        <v>0</v>
      </c>
      <c r="T131">
        <f t="shared" si="46"/>
        <v>0</v>
      </c>
      <c r="U131">
        <f t="shared" si="47"/>
        <v>12</v>
      </c>
      <c r="V131">
        <f t="shared" si="48"/>
        <v>0</v>
      </c>
      <c r="W131">
        <f>VLOOKUP(R131,'Answers &amp; Theoretical'!Q:S,3,FALSE)</f>
        <v>0</v>
      </c>
      <c r="X131">
        <f t="shared" si="30"/>
        <v>0</v>
      </c>
      <c r="Y131" t="str">
        <f t="shared" si="49"/>
        <v>NOT MET</v>
      </c>
      <c r="Z131">
        <f>IF(ISBLANK(VLOOKUP(R131,'Answers &amp; Theoretical'!Q:T,4,FALSE)),0,1)</f>
        <v>0</v>
      </c>
      <c r="AB131" t="str">
        <f>$Y131</f>
        <v>NOT MET</v>
      </c>
      <c r="AC131" t="str">
        <f t="shared" si="44"/>
        <v>NOT MET</v>
      </c>
      <c r="AD131" t="str">
        <f t="shared" si="43"/>
        <v>NOT MET</v>
      </c>
      <c r="AP131" s="1">
        <v>3204</v>
      </c>
      <c r="AQ131">
        <v>3200</v>
      </c>
    </row>
    <row r="132" spans="1:43" x14ac:dyDescent="0.3">
      <c r="A132" s="16">
        <f>IFERROR(
    IF(AND(
        NOT(ISBLANK(INDEX('Answers &amp; Theoretical'!J:J, MATCH(G132, 'Answers &amp; Theoretical'!G:G, 0)))),
        NOT(ISBLANK(INDEX('Answers &amp; Theoretical'!K:K, MATCH(G132, 'Answers &amp; Theoretical'!G:G, 0))))
    ), 1, 0),
    "NO MATCH"
)</f>
        <v>0</v>
      </c>
      <c r="B132">
        <v>0</v>
      </c>
      <c r="C132">
        <v>1</v>
      </c>
      <c r="D132">
        <v>1</v>
      </c>
      <c r="E132">
        <v>1</v>
      </c>
      <c r="F132">
        <v>2315</v>
      </c>
      <c r="G132">
        <v>2315.3000000000002</v>
      </c>
      <c r="I132">
        <v>0</v>
      </c>
      <c r="J132" t="str">
        <f>IF(ISBLANK(VLOOKUP(G132,'Answers &amp; Theoretical'!G:L,6,FALSE)),"BLANK",VLOOKUP(G132,'Answers &amp; Theoretical'!G:L,6,FALSE))</f>
        <v>BLANK</v>
      </c>
      <c r="K132">
        <f t="shared" si="45"/>
        <v>0</v>
      </c>
      <c r="L132">
        <f t="shared" si="50"/>
        <v>0</v>
      </c>
      <c r="M132">
        <v>0</v>
      </c>
      <c r="N132">
        <v>1</v>
      </c>
      <c r="O132">
        <v>1</v>
      </c>
      <c r="P132">
        <v>1</v>
      </c>
      <c r="Q132" t="s">
        <v>16</v>
      </c>
      <c r="R132" s="1">
        <v>3108</v>
      </c>
      <c r="S132">
        <f>IF(VLOOKUP(R132,'Answers &amp; Theoretical'!Q:R,2,FALSE)="N/A",1,0)</f>
        <v>0</v>
      </c>
      <c r="T132">
        <f t="shared" si="46"/>
        <v>0</v>
      </c>
      <c r="U132">
        <f t="shared" si="47"/>
        <v>2</v>
      </c>
      <c r="V132">
        <f t="shared" si="48"/>
        <v>0</v>
      </c>
      <c r="W132">
        <f>VLOOKUP(R132,'Answers &amp; Theoretical'!Q:S,3,FALSE)</f>
        <v>0</v>
      </c>
      <c r="X132">
        <f t="shared" si="30"/>
        <v>0</v>
      </c>
      <c r="Y132" t="str">
        <f t="shared" si="49"/>
        <v>NOT MET</v>
      </c>
      <c r="Z132">
        <f>IF(ISBLANK(VLOOKUP(R132,'Answers &amp; Theoretical'!Q:T,4,FALSE)),0,1)</f>
        <v>0</v>
      </c>
      <c r="AB132" t="str">
        <f>$Y132</f>
        <v>NOT MET</v>
      </c>
      <c r="AC132" t="str">
        <f t="shared" si="44"/>
        <v>NOT MET</v>
      </c>
      <c r="AD132" t="str">
        <f t="shared" si="43"/>
        <v>NOT MET</v>
      </c>
      <c r="AP132" s="1">
        <v>4100</v>
      </c>
      <c r="AQ132">
        <v>3201</v>
      </c>
    </row>
    <row r="133" spans="1:43" x14ac:dyDescent="0.3">
      <c r="A133" s="16">
        <f>IFERROR(
    IF(AND(
        NOT(ISBLANK(INDEX('Answers &amp; Theoretical'!J:J, MATCH(G133, 'Answers &amp; Theoretical'!G:G, 0)))),
        NOT(ISBLANK(INDEX('Answers &amp; Theoretical'!K:K, MATCH(G133, 'Answers &amp; Theoretical'!G:G, 0))))
    ), 1, 0),
    "NO MATCH"
)</f>
        <v>0</v>
      </c>
      <c r="B133">
        <v>0</v>
      </c>
      <c r="C133">
        <v>1</v>
      </c>
      <c r="D133">
        <v>1</v>
      </c>
      <c r="E133">
        <v>1</v>
      </c>
      <c r="F133">
        <v>2316</v>
      </c>
      <c r="G133">
        <v>2316.1</v>
      </c>
      <c r="I133">
        <v>0</v>
      </c>
      <c r="J133" t="str">
        <f>IF(ISBLANK(VLOOKUP(G133,'Answers &amp; Theoretical'!G:L,6,FALSE)),"BLANK",VLOOKUP(G133,'Answers &amp; Theoretical'!G:L,6,FALSE))</f>
        <v>BLANK</v>
      </c>
      <c r="K133">
        <f t="shared" si="45"/>
        <v>0</v>
      </c>
      <c r="L133">
        <f t="shared" si="50"/>
        <v>0</v>
      </c>
      <c r="M133">
        <v>0</v>
      </c>
      <c r="N133">
        <v>1</v>
      </c>
      <c r="O133">
        <v>1</v>
      </c>
      <c r="P133">
        <v>1</v>
      </c>
      <c r="Q133" t="s">
        <v>16</v>
      </c>
      <c r="R133" s="1">
        <v>3109</v>
      </c>
      <c r="S133">
        <f>IF(VLOOKUP(R133,'Answers &amp; Theoretical'!Q:R,2,FALSE)="N/A",1,0)</f>
        <v>0</v>
      </c>
      <c r="T133">
        <f t="shared" si="46"/>
        <v>0</v>
      </c>
      <c r="U133">
        <f t="shared" si="47"/>
        <v>1</v>
      </c>
      <c r="V133">
        <f t="shared" si="48"/>
        <v>0</v>
      </c>
      <c r="W133">
        <f>VLOOKUP(R133,'Answers &amp; Theoretical'!Q:S,3,FALSE)</f>
        <v>0</v>
      </c>
      <c r="X133">
        <f t="shared" ref="X133:X149" si="51">IF(S133=1,"Marked N/A",IF(V133=2,2,MAX(0,V133+IF(W133="",0,MIN(1,W133)))))</f>
        <v>0</v>
      </c>
      <c r="Y133" t="str">
        <f t="shared" si="49"/>
        <v>NOT MET</v>
      </c>
      <c r="Z133">
        <f>IF(ISBLANK(VLOOKUP(R133,'Answers &amp; Theoretical'!Q:T,4,FALSE)),0,1)</f>
        <v>0</v>
      </c>
      <c r="AB133" t="str">
        <f>$Y133</f>
        <v>NOT MET</v>
      </c>
      <c r="AC133" t="str">
        <f t="shared" si="44"/>
        <v>NOT MET</v>
      </c>
      <c r="AD133" t="str">
        <f t="shared" si="43"/>
        <v>NOT MET</v>
      </c>
      <c r="AP133" s="1">
        <v>4101</v>
      </c>
      <c r="AQ133">
        <v>3202</v>
      </c>
    </row>
    <row r="134" spans="1:43" x14ac:dyDescent="0.3">
      <c r="A134" s="16">
        <f>IFERROR(
    IF(AND(
        NOT(ISBLANK(INDEX('Answers &amp; Theoretical'!J:J, MATCH(G134, 'Answers &amp; Theoretical'!G:G, 0)))),
        NOT(ISBLANK(INDEX('Answers &amp; Theoretical'!K:K, MATCH(G134, 'Answers &amp; Theoretical'!G:G, 0))))
    ), 1, 0),
    "NO MATCH"
)</f>
        <v>0</v>
      </c>
      <c r="B134">
        <v>0</v>
      </c>
      <c r="C134">
        <v>1</v>
      </c>
      <c r="D134">
        <v>1</v>
      </c>
      <c r="E134">
        <v>1</v>
      </c>
      <c r="F134">
        <v>2316</v>
      </c>
      <c r="G134">
        <v>2316.1999999999998</v>
      </c>
      <c r="I134">
        <v>0</v>
      </c>
      <c r="J134" t="str">
        <f>IF(ISBLANK(VLOOKUP(G134,'Answers &amp; Theoretical'!G:L,6,FALSE)),"BLANK",VLOOKUP(G134,'Answers &amp; Theoretical'!G:L,6,FALSE))</f>
        <v>BLANK</v>
      </c>
      <c r="K134">
        <f t="shared" si="45"/>
        <v>0</v>
      </c>
      <c r="L134">
        <f t="shared" si="50"/>
        <v>0</v>
      </c>
      <c r="M134">
        <v>0</v>
      </c>
      <c r="N134">
        <v>0</v>
      </c>
      <c r="O134">
        <v>1</v>
      </c>
      <c r="P134">
        <v>1</v>
      </c>
      <c r="Q134" t="s">
        <v>16</v>
      </c>
      <c r="R134" s="1">
        <v>3110</v>
      </c>
      <c r="S134">
        <f>IF(VLOOKUP(R134,'Answers &amp; Theoretical'!Q:R,2,FALSE)="N/A",1,0)</f>
        <v>0</v>
      </c>
      <c r="T134">
        <f t="shared" si="46"/>
        <v>0</v>
      </c>
      <c r="U134">
        <f t="shared" si="47"/>
        <v>1</v>
      </c>
      <c r="V134">
        <f t="shared" si="48"/>
        <v>0</v>
      </c>
      <c r="W134">
        <f>VLOOKUP(R134,'Answers &amp; Theoretical'!Q:S,3,FALSE)</f>
        <v>0</v>
      </c>
      <c r="X134">
        <f t="shared" si="51"/>
        <v>0</v>
      </c>
      <c r="Y134" t="str">
        <f t="shared" si="49"/>
        <v>NOT MET</v>
      </c>
      <c r="Z134">
        <f>IF(ISBLANK(VLOOKUP(R134,'Answers &amp; Theoretical'!Q:T,4,FALSE)),0,1)</f>
        <v>0</v>
      </c>
      <c r="AC134" t="str">
        <f t="shared" si="44"/>
        <v>NOT MET</v>
      </c>
      <c r="AD134" t="str">
        <f t="shared" si="43"/>
        <v>NOT MET</v>
      </c>
      <c r="AP134" s="1">
        <v>4102</v>
      </c>
      <c r="AQ134">
        <v>3203</v>
      </c>
    </row>
    <row r="135" spans="1:43" x14ac:dyDescent="0.3">
      <c r="A135" s="16">
        <f>IFERROR(
    IF(AND(
        NOT(ISBLANK(INDEX('Answers &amp; Theoretical'!J:J, MATCH(G135, 'Answers &amp; Theoretical'!G:G, 0)))),
        NOT(ISBLANK(INDEX('Answers &amp; Theoretical'!K:K, MATCH(G135, 'Answers &amp; Theoretical'!G:G, 0))))
    ), 1, 0),
    "NO MATCH"
)</f>
        <v>0</v>
      </c>
      <c r="B135">
        <v>0</v>
      </c>
      <c r="C135">
        <v>1</v>
      </c>
      <c r="D135">
        <v>1</v>
      </c>
      <c r="E135">
        <v>1</v>
      </c>
      <c r="F135">
        <v>2316</v>
      </c>
      <c r="G135">
        <v>2316.3000000000002</v>
      </c>
      <c r="I135">
        <v>0</v>
      </c>
      <c r="J135" t="str">
        <f>IF(ISBLANK(VLOOKUP(G135,'Answers &amp; Theoretical'!G:L,6,FALSE)),"BLANK",VLOOKUP(G135,'Answers &amp; Theoretical'!G:L,6,FALSE))</f>
        <v>BLANK</v>
      </c>
      <c r="K135">
        <f t="shared" si="45"/>
        <v>0</v>
      </c>
      <c r="L135">
        <f t="shared" si="50"/>
        <v>0</v>
      </c>
      <c r="M135">
        <v>0</v>
      </c>
      <c r="N135">
        <v>1</v>
      </c>
      <c r="O135">
        <v>1</v>
      </c>
      <c r="P135">
        <v>1</v>
      </c>
      <c r="Q135" t="s">
        <v>16</v>
      </c>
      <c r="R135" s="1">
        <v>3200</v>
      </c>
      <c r="S135">
        <f>IF(VLOOKUP(R135,'Answers &amp; Theoretical'!Q:R,2,FALSE)="N/A",1,0)</f>
        <v>0</v>
      </c>
      <c r="T135">
        <f t="shared" si="46"/>
        <v>0</v>
      </c>
      <c r="U135">
        <f t="shared" si="47"/>
        <v>1</v>
      </c>
      <c r="V135">
        <f t="shared" si="48"/>
        <v>0</v>
      </c>
      <c r="W135">
        <f>VLOOKUP(R135,'Answers &amp; Theoretical'!Q:S,3,FALSE)</f>
        <v>0</v>
      </c>
      <c r="X135">
        <f t="shared" si="51"/>
        <v>0</v>
      </c>
      <c r="Y135" t="str">
        <f t="shared" si="49"/>
        <v>NOT MET</v>
      </c>
      <c r="Z135">
        <f>IF(ISBLANK(VLOOKUP(R135,'Answers &amp; Theoretical'!Q:T,4,FALSE)),0,1)</f>
        <v>0</v>
      </c>
      <c r="AB135" t="str">
        <f>$Y135</f>
        <v>NOT MET</v>
      </c>
      <c r="AC135" t="str">
        <f t="shared" si="44"/>
        <v>NOT MET</v>
      </c>
      <c r="AD135" t="str">
        <f t="shared" si="43"/>
        <v>NOT MET</v>
      </c>
      <c r="AP135" s="1">
        <v>4103</v>
      </c>
      <c r="AQ135">
        <v>3204</v>
      </c>
    </row>
    <row r="136" spans="1:43" x14ac:dyDescent="0.3">
      <c r="A136" s="16">
        <f>IFERROR(
    IF(AND(
        NOT(ISBLANK(INDEX('Answers &amp; Theoretical'!J:J, MATCH(G136, 'Answers &amp; Theoretical'!G:G, 0)))),
        NOT(ISBLANK(INDEX('Answers &amp; Theoretical'!K:K, MATCH(G136, 'Answers &amp; Theoretical'!G:G, 0))))
    ), 1, 0),
    "NO MATCH"
)</f>
        <v>0</v>
      </c>
      <c r="B136">
        <v>0</v>
      </c>
      <c r="C136">
        <v>1</v>
      </c>
      <c r="D136">
        <v>1</v>
      </c>
      <c r="E136">
        <v>1</v>
      </c>
      <c r="F136">
        <v>2316</v>
      </c>
      <c r="G136">
        <v>2316.4</v>
      </c>
      <c r="I136">
        <v>0</v>
      </c>
      <c r="J136" t="str">
        <f>IF(ISBLANK(VLOOKUP(G136,'Answers &amp; Theoretical'!G:L,6,FALSE)),"BLANK",VLOOKUP(G136,'Answers &amp; Theoretical'!G:L,6,FALSE))</f>
        <v>BLANK</v>
      </c>
      <c r="K136">
        <f t="shared" si="45"/>
        <v>0</v>
      </c>
      <c r="L136">
        <f t="shared" si="50"/>
        <v>0</v>
      </c>
      <c r="M136">
        <v>0</v>
      </c>
      <c r="N136">
        <v>1</v>
      </c>
      <c r="O136">
        <v>1</v>
      </c>
      <c r="P136">
        <v>1</v>
      </c>
      <c r="Q136" t="s">
        <v>16</v>
      </c>
      <c r="R136" s="1">
        <v>3201</v>
      </c>
      <c r="S136">
        <f>IF(VLOOKUP(R136,'Answers &amp; Theoretical'!Q:R,2,FALSE)="N/A",1,0)</f>
        <v>0</v>
      </c>
      <c r="T136">
        <f t="shared" si="46"/>
        <v>0</v>
      </c>
      <c r="U136">
        <f t="shared" si="47"/>
        <v>1</v>
      </c>
      <c r="V136">
        <f t="shared" si="48"/>
        <v>0</v>
      </c>
      <c r="W136">
        <f>VLOOKUP(R136,'Answers &amp; Theoretical'!Q:S,3,FALSE)</f>
        <v>0</v>
      </c>
      <c r="X136">
        <f t="shared" si="51"/>
        <v>0</v>
      </c>
      <c r="Y136" t="str">
        <f t="shared" si="49"/>
        <v>NOT MET</v>
      </c>
      <c r="Z136">
        <f>IF(ISBLANK(VLOOKUP(R136,'Answers &amp; Theoretical'!Q:T,4,FALSE)),0,1)</f>
        <v>0</v>
      </c>
      <c r="AB136" t="str">
        <f>$Y136</f>
        <v>NOT MET</v>
      </c>
      <c r="AC136" t="str">
        <f t="shared" si="44"/>
        <v>NOT MET</v>
      </c>
      <c r="AD136" t="str">
        <f t="shared" si="43"/>
        <v>NOT MET</v>
      </c>
      <c r="AP136" s="1">
        <v>4104</v>
      </c>
      <c r="AQ136">
        <v>4100</v>
      </c>
    </row>
    <row r="137" spans="1:43" x14ac:dyDescent="0.3">
      <c r="A137" s="16">
        <f>IFERROR(
    IF(AND(
        NOT(ISBLANK(INDEX('Answers &amp; Theoretical'!J:J, MATCH(G137, 'Answers &amp; Theoretical'!G:G, 0)))),
        NOT(ISBLANK(INDEX('Answers &amp; Theoretical'!K:K, MATCH(G137, 'Answers &amp; Theoretical'!G:G, 0))))
    ), 1, 0),
    "NO MATCH"
)</f>
        <v>0</v>
      </c>
      <c r="B137">
        <v>0</v>
      </c>
      <c r="C137">
        <v>1</v>
      </c>
      <c r="D137">
        <v>1</v>
      </c>
      <c r="E137">
        <v>1</v>
      </c>
      <c r="F137">
        <v>2316</v>
      </c>
      <c r="G137">
        <v>2316.5</v>
      </c>
      <c r="I137">
        <v>0</v>
      </c>
      <c r="J137" t="str">
        <f>IF(ISBLANK(VLOOKUP(G137,'Answers &amp; Theoretical'!G:L,6,FALSE)),"BLANK",VLOOKUP(G137,'Answers &amp; Theoretical'!G:L,6,FALSE))</f>
        <v>BLANK</v>
      </c>
      <c r="K137">
        <f t="shared" si="45"/>
        <v>0</v>
      </c>
      <c r="L137">
        <f t="shared" si="50"/>
        <v>0</v>
      </c>
      <c r="M137">
        <v>0</v>
      </c>
      <c r="N137">
        <v>0</v>
      </c>
      <c r="O137">
        <v>1</v>
      </c>
      <c r="P137">
        <v>1</v>
      </c>
      <c r="Q137" t="s">
        <v>16</v>
      </c>
      <c r="R137" s="1">
        <v>3202</v>
      </c>
      <c r="S137">
        <f>IF(VLOOKUP(R137,'Answers &amp; Theoretical'!Q:R,2,FALSE)="N/A",1,0)</f>
        <v>0</v>
      </c>
      <c r="T137">
        <f t="shared" si="46"/>
        <v>0</v>
      </c>
      <c r="U137">
        <f t="shared" si="47"/>
        <v>2</v>
      </c>
      <c r="V137">
        <f t="shared" si="48"/>
        <v>0</v>
      </c>
      <c r="W137">
        <f>VLOOKUP(R137,'Answers &amp; Theoretical'!Q:S,3,FALSE)</f>
        <v>0</v>
      </c>
      <c r="X137">
        <f t="shared" si="51"/>
        <v>0</v>
      </c>
      <c r="Y137" t="str">
        <f t="shared" si="49"/>
        <v>NOT MET</v>
      </c>
      <c r="Z137">
        <f>IF(ISBLANK(VLOOKUP(R137,'Answers &amp; Theoretical'!Q:T,4,FALSE)),0,1)</f>
        <v>0</v>
      </c>
      <c r="AC137" t="str">
        <f t="shared" si="44"/>
        <v>NOT MET</v>
      </c>
      <c r="AD137" t="str">
        <f t="shared" si="43"/>
        <v>NOT MET</v>
      </c>
      <c r="AP137" s="1">
        <v>4105</v>
      </c>
      <c r="AQ137">
        <v>4101</v>
      </c>
    </row>
    <row r="138" spans="1:43" x14ac:dyDescent="0.3">
      <c r="A138" s="16">
        <f>IFERROR(
    IF(AND(
        NOT(ISBLANK(INDEX('Answers &amp; Theoretical'!J:J, MATCH(G138, 'Answers &amp; Theoretical'!G:G, 0)))),
        NOT(ISBLANK(INDEX('Answers &amp; Theoretical'!K:K, MATCH(G138, 'Answers &amp; Theoretical'!G:G, 0))))
    ), 1, 0),
    "NO MATCH"
)</f>
        <v>0</v>
      </c>
      <c r="B138">
        <v>0</v>
      </c>
      <c r="C138">
        <v>1</v>
      </c>
      <c r="D138">
        <v>1</v>
      </c>
      <c r="E138">
        <v>1</v>
      </c>
      <c r="F138">
        <v>2317</v>
      </c>
      <c r="G138">
        <v>2317.1</v>
      </c>
      <c r="I138">
        <v>0</v>
      </c>
      <c r="J138" t="str">
        <f>IF(ISBLANK(VLOOKUP(G138,'Answers &amp; Theoretical'!G:L,6,FALSE)),"BLANK",VLOOKUP(G138,'Answers &amp; Theoretical'!G:L,6,FALSE))</f>
        <v>BLANK</v>
      </c>
      <c r="K138">
        <f t="shared" si="45"/>
        <v>0</v>
      </c>
      <c r="L138">
        <f t="shared" si="50"/>
        <v>0</v>
      </c>
      <c r="M138">
        <v>0</v>
      </c>
      <c r="N138">
        <v>1</v>
      </c>
      <c r="O138">
        <v>1</v>
      </c>
      <c r="P138">
        <v>1</v>
      </c>
      <c r="Q138" t="s">
        <v>16</v>
      </c>
      <c r="R138" s="1">
        <v>3203</v>
      </c>
      <c r="S138">
        <f>IF(VLOOKUP(R138,'Answers &amp; Theoretical'!Q:R,2,FALSE)="N/A",1,0)</f>
        <v>0</v>
      </c>
      <c r="T138">
        <f t="shared" si="46"/>
        <v>0</v>
      </c>
      <c r="U138">
        <f t="shared" si="47"/>
        <v>2</v>
      </c>
      <c r="V138">
        <f t="shared" si="48"/>
        <v>0</v>
      </c>
      <c r="W138">
        <f>VLOOKUP(R138,'Answers &amp; Theoretical'!Q:S,3,FALSE)</f>
        <v>0</v>
      </c>
      <c r="X138">
        <f t="shared" si="51"/>
        <v>0</v>
      </c>
      <c r="Y138" t="str">
        <f t="shared" si="49"/>
        <v>NOT MET</v>
      </c>
      <c r="Z138">
        <f>IF(ISBLANK(VLOOKUP(R138,'Answers &amp; Theoretical'!Q:T,4,FALSE)),0,1)</f>
        <v>0</v>
      </c>
      <c r="AB138" t="str">
        <f>$Y138</f>
        <v>NOT MET</v>
      </c>
      <c r="AC138" t="str">
        <f t="shared" si="44"/>
        <v>NOT MET</v>
      </c>
      <c r="AD138" t="str">
        <f t="shared" si="43"/>
        <v>NOT MET</v>
      </c>
      <c r="AP138" s="1">
        <v>4106</v>
      </c>
      <c r="AQ138">
        <v>4102</v>
      </c>
    </row>
    <row r="139" spans="1:43" x14ac:dyDescent="0.3">
      <c r="A139" s="16">
        <f>IFERROR(
    IF(AND(
        NOT(ISBLANK(INDEX('Answers &amp; Theoretical'!J:J, MATCH(G139, 'Answers &amp; Theoretical'!G:G, 0)))),
        NOT(ISBLANK(INDEX('Answers &amp; Theoretical'!K:K, MATCH(G139, 'Answers &amp; Theoretical'!G:G, 0))))
    ), 1, 0),
    "NO MATCH"
)</f>
        <v>0</v>
      </c>
      <c r="B139">
        <v>0</v>
      </c>
      <c r="C139">
        <v>1</v>
      </c>
      <c r="D139">
        <v>1</v>
      </c>
      <c r="E139">
        <v>1</v>
      </c>
      <c r="F139">
        <v>2317</v>
      </c>
      <c r="G139">
        <v>2317.1999999999998</v>
      </c>
      <c r="I139">
        <v>0</v>
      </c>
      <c r="J139" t="str">
        <f>IF(ISBLANK(VLOOKUP(G139,'Answers &amp; Theoretical'!G:L,6,FALSE)),"BLANK",VLOOKUP(G139,'Answers &amp; Theoretical'!G:L,6,FALSE))</f>
        <v>BLANK</v>
      </c>
      <c r="K139">
        <f t="shared" si="45"/>
        <v>0</v>
      </c>
      <c r="L139">
        <f t="shared" si="50"/>
        <v>0</v>
      </c>
      <c r="M139">
        <v>0</v>
      </c>
      <c r="N139">
        <v>1</v>
      </c>
      <c r="O139">
        <v>1</v>
      </c>
      <c r="P139">
        <v>1</v>
      </c>
      <c r="Q139" t="s">
        <v>16</v>
      </c>
      <c r="R139" s="1">
        <v>3204</v>
      </c>
      <c r="S139">
        <f>IF(VLOOKUP(R139,'Answers &amp; Theoretical'!Q:R,2,FALSE)="N/A",1,0)</f>
        <v>0</v>
      </c>
      <c r="T139">
        <f t="shared" si="46"/>
        <v>0</v>
      </c>
      <c r="U139">
        <f t="shared" si="47"/>
        <v>2</v>
      </c>
      <c r="V139">
        <f t="shared" si="48"/>
        <v>0</v>
      </c>
      <c r="W139">
        <f>VLOOKUP(R139,'Answers &amp; Theoretical'!Q:S,3,FALSE)</f>
        <v>0</v>
      </c>
      <c r="X139">
        <f t="shared" si="51"/>
        <v>0</v>
      </c>
      <c r="Y139" t="str">
        <f t="shared" si="49"/>
        <v>NOT MET</v>
      </c>
      <c r="Z139">
        <f>IF(ISBLANK(VLOOKUP(R139,'Answers &amp; Theoretical'!Q:T,4,FALSE)),0,1)</f>
        <v>0</v>
      </c>
      <c r="AB139" t="str">
        <f>$Y139</f>
        <v>NOT MET</v>
      </c>
      <c r="AC139" t="str">
        <f t="shared" si="44"/>
        <v>NOT MET</v>
      </c>
      <c r="AD139" t="str">
        <f t="shared" si="43"/>
        <v>NOT MET</v>
      </c>
      <c r="AP139" s="1">
        <v>4200</v>
      </c>
      <c r="AQ139">
        <v>4103</v>
      </c>
    </row>
    <row r="140" spans="1:43" x14ac:dyDescent="0.3">
      <c r="A140" s="16">
        <f>IFERROR(
    IF(AND(
        NOT(ISBLANK(INDEX('Answers &amp; Theoretical'!J:J, MATCH(G140, 'Answers &amp; Theoretical'!G:G, 0)))),
        NOT(ISBLANK(INDEX('Answers &amp; Theoretical'!K:K, MATCH(G140, 'Answers &amp; Theoretical'!G:G, 0))))
    ), 1, 0),
    "NO MATCH"
)</f>
        <v>0</v>
      </c>
      <c r="B140">
        <v>0</v>
      </c>
      <c r="C140">
        <v>1</v>
      </c>
      <c r="D140">
        <v>1</v>
      </c>
      <c r="E140">
        <v>1</v>
      </c>
      <c r="F140">
        <v>2318</v>
      </c>
      <c r="G140">
        <v>2318.1</v>
      </c>
      <c r="I140">
        <v>0</v>
      </c>
      <c r="J140" t="str">
        <f>IF(ISBLANK(VLOOKUP(G140,'Answers &amp; Theoretical'!G:L,6,FALSE)),"BLANK",VLOOKUP(G140,'Answers &amp; Theoretical'!G:L,6,FALSE))</f>
        <v>BLANK</v>
      </c>
      <c r="K140">
        <f t="shared" si="45"/>
        <v>0</v>
      </c>
      <c r="L140">
        <f t="shared" si="50"/>
        <v>0</v>
      </c>
      <c r="M140">
        <v>0</v>
      </c>
      <c r="N140">
        <v>1</v>
      </c>
      <c r="O140">
        <v>1</v>
      </c>
      <c r="P140">
        <v>1</v>
      </c>
      <c r="Q140" t="s">
        <v>17</v>
      </c>
      <c r="R140" s="1">
        <v>4100</v>
      </c>
      <c r="S140">
        <f>IF(VLOOKUP(R140,'Answers &amp; Theoretical'!Q:R,2,FALSE)="N/A",1,0)</f>
        <v>0</v>
      </c>
      <c r="T140">
        <f t="shared" si="46"/>
        <v>0</v>
      </c>
      <c r="U140">
        <f t="shared" si="47"/>
        <v>2</v>
      </c>
      <c r="V140">
        <f t="shared" si="48"/>
        <v>0</v>
      </c>
      <c r="W140">
        <f>VLOOKUP(R140,'Answers &amp; Theoretical'!Q:S,3,FALSE)</f>
        <v>0</v>
      </c>
      <c r="X140">
        <f t="shared" si="51"/>
        <v>0</v>
      </c>
      <c r="Y140" t="str">
        <f t="shared" si="49"/>
        <v>NOT MET</v>
      </c>
      <c r="Z140">
        <f>IF(ISBLANK(VLOOKUP(R140,'Answers &amp; Theoretical'!Q:T,4,FALSE)),0,1)</f>
        <v>0</v>
      </c>
      <c r="AB140" t="str">
        <f>$Y140</f>
        <v>NOT MET</v>
      </c>
      <c r="AC140" t="str">
        <f t="shared" si="44"/>
        <v>NOT MET</v>
      </c>
      <c r="AD140" t="str">
        <f t="shared" si="43"/>
        <v>NOT MET</v>
      </c>
      <c r="AP140" s="1">
        <v>4201</v>
      </c>
      <c r="AQ140">
        <v>4104</v>
      </c>
    </row>
    <row r="141" spans="1:43" x14ac:dyDescent="0.3">
      <c r="A141" s="16">
        <f>IFERROR(
    IF(AND(
        NOT(ISBLANK(INDEX('Answers &amp; Theoretical'!J:J, MATCH(G141, 'Answers &amp; Theoretical'!G:G, 0)))),
        NOT(ISBLANK(INDEX('Answers &amp; Theoretical'!K:K, MATCH(G141, 'Answers &amp; Theoretical'!G:G, 0))))
    ), 1, 0),
    "NO MATCH"
)</f>
        <v>0</v>
      </c>
      <c r="B141">
        <v>0</v>
      </c>
      <c r="C141">
        <v>1</v>
      </c>
      <c r="D141">
        <v>1</v>
      </c>
      <c r="E141">
        <v>1</v>
      </c>
      <c r="F141">
        <v>2318</v>
      </c>
      <c r="G141">
        <v>2318.1999999999998</v>
      </c>
      <c r="I141">
        <v>0</v>
      </c>
      <c r="J141" t="str">
        <f>IF(ISBLANK(VLOOKUP(G141,'Answers &amp; Theoretical'!G:L,6,FALSE)),"BLANK",VLOOKUP(G141,'Answers &amp; Theoretical'!G:L,6,FALSE))</f>
        <v>BLANK</v>
      </c>
      <c r="K141">
        <f t="shared" si="45"/>
        <v>0</v>
      </c>
      <c r="L141">
        <f t="shared" si="50"/>
        <v>0</v>
      </c>
      <c r="M141">
        <v>0</v>
      </c>
      <c r="N141">
        <v>0</v>
      </c>
      <c r="O141">
        <v>1</v>
      </c>
      <c r="P141">
        <v>1</v>
      </c>
      <c r="Q141" t="s">
        <v>17</v>
      </c>
      <c r="R141" s="1">
        <v>4101</v>
      </c>
      <c r="S141">
        <f>IF(VLOOKUP(R141,'Answers &amp; Theoretical'!Q:R,2,FALSE)="N/A",1,0)</f>
        <v>0</v>
      </c>
      <c r="T141">
        <f t="shared" si="46"/>
        <v>0</v>
      </c>
      <c r="U141">
        <f t="shared" si="47"/>
        <v>4</v>
      </c>
      <c r="V141">
        <f t="shared" si="48"/>
        <v>0</v>
      </c>
      <c r="W141">
        <f>VLOOKUP(R141,'Answers &amp; Theoretical'!Q:S,3,FALSE)</f>
        <v>0</v>
      </c>
      <c r="X141">
        <f t="shared" si="51"/>
        <v>0</v>
      </c>
      <c r="Y141" t="str">
        <f t="shared" si="49"/>
        <v>NOT MET</v>
      </c>
      <c r="Z141">
        <f>IF(ISBLANK(VLOOKUP(R141,'Answers &amp; Theoretical'!Q:T,4,FALSE)),0,1)</f>
        <v>0</v>
      </c>
      <c r="AC141" t="str">
        <f t="shared" si="44"/>
        <v>NOT MET</v>
      </c>
      <c r="AD141" t="str">
        <f t="shared" si="43"/>
        <v>NOT MET</v>
      </c>
      <c r="AQ141">
        <v>4105</v>
      </c>
    </row>
    <row r="142" spans="1:43" x14ac:dyDescent="0.3">
      <c r="A142" s="16">
        <f>IFERROR(
    IF(AND(
        NOT(ISBLANK(INDEX('Answers &amp; Theoretical'!J:J, MATCH(G142, 'Answers &amp; Theoretical'!G:G, 0)))),
        NOT(ISBLANK(INDEX('Answers &amp; Theoretical'!K:K, MATCH(G142, 'Answers &amp; Theoretical'!G:G, 0))))
    ), 1, 0),
    "NO MATCH"
)</f>
        <v>0</v>
      </c>
      <c r="B142">
        <v>0</v>
      </c>
      <c r="C142">
        <v>1</v>
      </c>
      <c r="D142">
        <v>1</v>
      </c>
      <c r="E142">
        <v>1</v>
      </c>
      <c r="F142">
        <v>2319</v>
      </c>
      <c r="G142">
        <v>2319.1</v>
      </c>
      <c r="I142">
        <v>1</v>
      </c>
      <c r="J142" t="str">
        <f>IF(ISBLANK(VLOOKUP(G142,'Answers &amp; Theoretical'!G:L,6,FALSE)),"BLANK",VLOOKUP(G142,'Answers &amp; Theoretical'!G:L,6,FALSE))</f>
        <v>BLANK</v>
      </c>
      <c r="K142">
        <f t="shared" si="45"/>
        <v>1</v>
      </c>
      <c r="L142">
        <f t="shared" si="50"/>
        <v>0</v>
      </c>
      <c r="M142">
        <v>0</v>
      </c>
      <c r="N142">
        <v>0</v>
      </c>
      <c r="O142">
        <v>1</v>
      </c>
      <c r="P142">
        <v>1</v>
      </c>
      <c r="Q142" t="s">
        <v>17</v>
      </c>
      <c r="R142" s="1">
        <v>4102</v>
      </c>
      <c r="S142">
        <f>IF(VLOOKUP(R142,'Answers &amp; Theoretical'!Q:R,2,FALSE)="N/A",1,0)</f>
        <v>0</v>
      </c>
      <c r="T142">
        <f t="shared" si="46"/>
        <v>0</v>
      </c>
      <c r="U142">
        <f t="shared" si="47"/>
        <v>2</v>
      </c>
      <c r="V142">
        <f t="shared" si="48"/>
        <v>0</v>
      </c>
      <c r="W142">
        <f>VLOOKUP(R142,'Answers &amp; Theoretical'!Q:S,3,FALSE)</f>
        <v>0</v>
      </c>
      <c r="X142">
        <f t="shared" si="51"/>
        <v>0</v>
      </c>
      <c r="Y142" t="str">
        <f t="shared" si="49"/>
        <v>NOT MET</v>
      </c>
      <c r="Z142">
        <f>IF(ISBLANK(VLOOKUP(R142,'Answers &amp; Theoretical'!Q:T,4,FALSE)),0,1)</f>
        <v>0</v>
      </c>
      <c r="AC142" t="str">
        <f t="shared" si="44"/>
        <v>NOT MET</v>
      </c>
      <c r="AD142" t="str">
        <f t="shared" si="43"/>
        <v>NOT MET</v>
      </c>
      <c r="AQ142">
        <v>4106</v>
      </c>
    </row>
    <row r="143" spans="1:43" x14ac:dyDescent="0.3">
      <c r="A143" s="16">
        <f>IFERROR(
    IF(AND(
        NOT(ISBLANK(INDEX('Answers &amp; Theoretical'!J:J, MATCH(G143, 'Answers &amp; Theoretical'!G:G, 0)))),
        NOT(ISBLANK(INDEX('Answers &amp; Theoretical'!K:K, MATCH(G143, 'Answers &amp; Theoretical'!G:G, 0))))
    ), 1, 0),
    "NO MATCH"
)</f>
        <v>0</v>
      </c>
      <c r="B143">
        <v>0</v>
      </c>
      <c r="C143">
        <v>0</v>
      </c>
      <c r="D143">
        <v>1</v>
      </c>
      <c r="E143">
        <v>1</v>
      </c>
      <c r="F143">
        <v>2320</v>
      </c>
      <c r="G143">
        <v>2320.1</v>
      </c>
      <c r="I143">
        <v>0</v>
      </c>
      <c r="J143" t="str">
        <f>IF(ISBLANK(VLOOKUP(G143,'Answers &amp; Theoretical'!G:L,6,FALSE)),"BLANK",VLOOKUP(G143,'Answers &amp; Theoretical'!G:L,6,FALSE))</f>
        <v>BLANK</v>
      </c>
      <c r="K143">
        <f t="shared" si="45"/>
        <v>0</v>
      </c>
      <c r="L143">
        <f t="shared" si="50"/>
        <v>0</v>
      </c>
      <c r="M143">
        <v>0</v>
      </c>
      <c r="N143">
        <v>0</v>
      </c>
      <c r="O143">
        <v>1</v>
      </c>
      <c r="P143">
        <v>1</v>
      </c>
      <c r="Q143" t="s">
        <v>17</v>
      </c>
      <c r="R143" s="1">
        <v>4103</v>
      </c>
      <c r="S143">
        <f>IF(VLOOKUP(R143,'Answers &amp; Theoretical'!Q:R,2,FALSE)="N/A",1,0)</f>
        <v>0</v>
      </c>
      <c r="T143">
        <f t="shared" si="46"/>
        <v>0</v>
      </c>
      <c r="U143">
        <f t="shared" si="47"/>
        <v>2</v>
      </c>
      <c r="V143">
        <f t="shared" si="48"/>
        <v>0</v>
      </c>
      <c r="W143">
        <f>VLOOKUP(R143,'Answers &amp; Theoretical'!Q:S,3,FALSE)</f>
        <v>0</v>
      </c>
      <c r="X143">
        <f t="shared" si="51"/>
        <v>0</v>
      </c>
      <c r="Y143" t="str">
        <f t="shared" si="49"/>
        <v>NOT MET</v>
      </c>
      <c r="Z143">
        <f>IF(ISBLANK(VLOOKUP(R143,'Answers &amp; Theoretical'!Q:T,4,FALSE)),0,1)</f>
        <v>0</v>
      </c>
      <c r="AC143" t="str">
        <f t="shared" si="44"/>
        <v>NOT MET</v>
      </c>
      <c r="AD143" t="str">
        <f t="shared" si="43"/>
        <v>NOT MET</v>
      </c>
      <c r="AQ143">
        <v>4200</v>
      </c>
    </row>
    <row r="144" spans="1:43" x14ac:dyDescent="0.3">
      <c r="A144" s="16">
        <f>IFERROR(
    IF(AND(
        NOT(ISBLANK(INDEX('Answers &amp; Theoretical'!J:J, MATCH(G144, 'Answers &amp; Theoretical'!G:G, 0)))),
        NOT(ISBLANK(INDEX('Answers &amp; Theoretical'!K:K, MATCH(G144, 'Answers &amp; Theoretical'!G:G, 0))))
    ), 1, 0),
    "NO MATCH"
)</f>
        <v>0</v>
      </c>
      <c r="B144">
        <v>0</v>
      </c>
      <c r="C144">
        <v>0</v>
      </c>
      <c r="D144">
        <v>1</v>
      </c>
      <c r="E144">
        <v>1</v>
      </c>
      <c r="F144">
        <v>2320</v>
      </c>
      <c r="G144">
        <v>2320.1999999999998</v>
      </c>
      <c r="I144">
        <v>0</v>
      </c>
      <c r="J144" t="str">
        <f>IF(ISBLANK(VLOOKUP(G144,'Answers &amp; Theoretical'!G:L,6,FALSE)),"BLANK",VLOOKUP(G144,'Answers &amp; Theoretical'!G:L,6,FALSE))</f>
        <v>BLANK</v>
      </c>
      <c r="K144">
        <f t="shared" si="45"/>
        <v>0</v>
      </c>
      <c r="L144">
        <f t="shared" si="50"/>
        <v>0</v>
      </c>
      <c r="M144">
        <v>0</v>
      </c>
      <c r="N144">
        <v>1</v>
      </c>
      <c r="O144">
        <v>1</v>
      </c>
      <c r="P144">
        <v>1</v>
      </c>
      <c r="Q144" t="s">
        <v>17</v>
      </c>
      <c r="R144" s="1">
        <v>4104</v>
      </c>
      <c r="S144">
        <f>IF(VLOOKUP(R144,'Answers &amp; Theoretical'!Q:R,2,FALSE)="N/A",1,0)</f>
        <v>0</v>
      </c>
      <c r="T144">
        <f t="shared" si="46"/>
        <v>0</v>
      </c>
      <c r="U144">
        <f t="shared" si="47"/>
        <v>2</v>
      </c>
      <c r="V144">
        <f t="shared" si="48"/>
        <v>0</v>
      </c>
      <c r="W144">
        <f>VLOOKUP(R144,'Answers &amp; Theoretical'!Q:S,3,FALSE)</f>
        <v>0</v>
      </c>
      <c r="X144">
        <f t="shared" si="51"/>
        <v>0</v>
      </c>
      <c r="Y144" t="str">
        <f t="shared" si="49"/>
        <v>NOT MET</v>
      </c>
      <c r="Z144">
        <f>IF(ISBLANK(VLOOKUP(R144,'Answers &amp; Theoretical'!Q:T,4,FALSE)),0,1)</f>
        <v>0</v>
      </c>
      <c r="AB144" t="str">
        <f>$Y144</f>
        <v>NOT MET</v>
      </c>
      <c r="AC144" t="str">
        <f t="shared" si="44"/>
        <v>NOT MET</v>
      </c>
      <c r="AD144" t="str">
        <f t="shared" si="43"/>
        <v>NOT MET</v>
      </c>
      <c r="AQ144">
        <v>4201</v>
      </c>
    </row>
    <row r="145" spans="1:43" x14ac:dyDescent="0.3">
      <c r="A145" s="16">
        <f>IFERROR(
    IF(AND(
        NOT(ISBLANK(INDEX('Answers &amp; Theoretical'!J:J, MATCH(G145, 'Answers &amp; Theoretical'!G:G, 0)))),
        NOT(ISBLANK(INDEX('Answers &amp; Theoretical'!K:K, MATCH(G145, 'Answers &amp; Theoretical'!G:G, 0))))
    ), 1, 0),
    "NO MATCH"
)</f>
        <v>0</v>
      </c>
      <c r="B145">
        <v>0</v>
      </c>
      <c r="C145">
        <v>0</v>
      </c>
      <c r="D145">
        <v>1</v>
      </c>
      <c r="E145">
        <v>1</v>
      </c>
      <c r="F145">
        <v>2320</v>
      </c>
      <c r="G145">
        <v>2320.3000000000002</v>
      </c>
      <c r="I145">
        <v>0</v>
      </c>
      <c r="J145" t="str">
        <f>IF(ISBLANK(VLOOKUP(G145,'Answers &amp; Theoretical'!G:L,6,FALSE)),"BLANK",VLOOKUP(G145,'Answers &amp; Theoretical'!G:L,6,FALSE))</f>
        <v>BLANK</v>
      </c>
      <c r="K145">
        <f t="shared" si="45"/>
        <v>0</v>
      </c>
      <c r="L145">
        <f t="shared" si="50"/>
        <v>0</v>
      </c>
      <c r="M145">
        <v>0</v>
      </c>
      <c r="N145">
        <v>0</v>
      </c>
      <c r="O145">
        <v>1</v>
      </c>
      <c r="P145">
        <v>1</v>
      </c>
      <c r="Q145" t="s">
        <v>17</v>
      </c>
      <c r="R145" s="1">
        <v>4105</v>
      </c>
      <c r="S145">
        <f>IF(VLOOKUP(R145,'Answers &amp; Theoretical'!Q:R,2,FALSE)="N/A",1,0)</f>
        <v>0</v>
      </c>
      <c r="T145">
        <f t="shared" si="46"/>
        <v>0</v>
      </c>
      <c r="U145">
        <f t="shared" si="47"/>
        <v>3</v>
      </c>
      <c r="V145">
        <f t="shared" si="48"/>
        <v>0</v>
      </c>
      <c r="W145">
        <f>VLOOKUP(R145,'Answers &amp; Theoretical'!Q:S,3,FALSE)</f>
        <v>0</v>
      </c>
      <c r="X145">
        <f t="shared" si="51"/>
        <v>0</v>
      </c>
      <c r="Y145" t="str">
        <f t="shared" si="49"/>
        <v>NOT MET</v>
      </c>
      <c r="Z145">
        <f>IF(ISBLANK(VLOOKUP(R145,'Answers &amp; Theoretical'!Q:T,4,FALSE)),0,1)</f>
        <v>0</v>
      </c>
      <c r="AC145" t="str">
        <f t="shared" si="44"/>
        <v>NOT MET</v>
      </c>
      <c r="AD145" t="str">
        <f t="shared" si="43"/>
        <v>NOT MET</v>
      </c>
      <c r="AQ145">
        <v>4202</v>
      </c>
    </row>
    <row r="146" spans="1:43" x14ac:dyDescent="0.3">
      <c r="A146" s="16">
        <f>IFERROR(
    IF(AND(
        NOT(ISBLANK(INDEX('Answers &amp; Theoretical'!J:J, MATCH(G146, 'Answers &amp; Theoretical'!G:G, 0)))),
        NOT(ISBLANK(INDEX('Answers &amp; Theoretical'!K:K, MATCH(G146, 'Answers &amp; Theoretical'!G:G, 0))))
    ), 1, 0),
    "NO MATCH"
)</f>
        <v>0</v>
      </c>
      <c r="B146">
        <v>0</v>
      </c>
      <c r="C146">
        <v>0</v>
      </c>
      <c r="D146">
        <v>1</v>
      </c>
      <c r="E146">
        <v>1</v>
      </c>
      <c r="F146">
        <v>2320</v>
      </c>
      <c r="G146">
        <v>2320.4</v>
      </c>
      <c r="I146">
        <v>0</v>
      </c>
      <c r="J146" t="str">
        <f>IF(ISBLANK(VLOOKUP(G146,'Answers &amp; Theoretical'!G:L,6,FALSE)),"BLANK",VLOOKUP(G146,'Answers &amp; Theoretical'!G:L,6,FALSE))</f>
        <v>BLANK</v>
      </c>
      <c r="K146">
        <f t="shared" si="45"/>
        <v>0</v>
      </c>
      <c r="L146">
        <f t="shared" si="50"/>
        <v>0</v>
      </c>
      <c r="M146">
        <v>0</v>
      </c>
      <c r="N146">
        <v>1</v>
      </c>
      <c r="O146">
        <v>1</v>
      </c>
      <c r="P146">
        <v>1</v>
      </c>
      <c r="Q146" t="s">
        <v>17</v>
      </c>
      <c r="R146" s="1">
        <v>4106</v>
      </c>
      <c r="S146">
        <f>IF(VLOOKUP(R146,'Answers &amp; Theoretical'!Q:R,2,FALSE)="N/A",1,0)</f>
        <v>0</v>
      </c>
      <c r="T146">
        <f t="shared" si="46"/>
        <v>0</v>
      </c>
      <c r="U146">
        <f t="shared" si="47"/>
        <v>1</v>
      </c>
      <c r="V146">
        <f t="shared" si="48"/>
        <v>0</v>
      </c>
      <c r="W146">
        <f>VLOOKUP(R146,'Answers &amp; Theoretical'!Q:S,3,FALSE)</f>
        <v>0</v>
      </c>
      <c r="X146">
        <f t="shared" si="51"/>
        <v>0</v>
      </c>
      <c r="Y146" t="str">
        <f t="shared" si="49"/>
        <v>NOT MET</v>
      </c>
      <c r="Z146">
        <f>IF(ISBLANK(VLOOKUP(R146,'Answers &amp; Theoretical'!Q:T,4,FALSE)),0,1)</f>
        <v>0</v>
      </c>
      <c r="AB146" t="str">
        <f>$Y146</f>
        <v>NOT MET</v>
      </c>
      <c r="AC146" t="str">
        <f t="shared" si="44"/>
        <v>NOT MET</v>
      </c>
      <c r="AD146" t="str">
        <f t="shared" si="43"/>
        <v>NOT MET</v>
      </c>
    </row>
    <row r="147" spans="1:43" x14ac:dyDescent="0.3">
      <c r="A147" s="16">
        <f>IFERROR(
    IF(AND(
        NOT(ISBLANK(INDEX('Answers &amp; Theoretical'!J:J, MATCH(G147, 'Answers &amp; Theoretical'!G:G, 0)))),
        NOT(ISBLANK(INDEX('Answers &amp; Theoretical'!K:K, MATCH(G147, 'Answers &amp; Theoretical'!G:G, 0))))
    ), 1, 0),
    "NO MATCH"
)</f>
        <v>0</v>
      </c>
      <c r="B147">
        <v>0</v>
      </c>
      <c r="C147">
        <v>1</v>
      </c>
      <c r="D147">
        <v>1</v>
      </c>
      <c r="E147">
        <v>1</v>
      </c>
      <c r="F147">
        <v>2321</v>
      </c>
      <c r="G147">
        <v>2321.1</v>
      </c>
      <c r="I147">
        <v>0</v>
      </c>
      <c r="J147" t="str">
        <f>IF(ISBLANK(VLOOKUP(G147,'Answers &amp; Theoretical'!G:L,6,FALSE)),"BLANK",VLOOKUP(G147,'Answers &amp; Theoretical'!G:L,6,FALSE))</f>
        <v>BLANK</v>
      </c>
      <c r="K147">
        <f t="shared" si="45"/>
        <v>0</v>
      </c>
      <c r="L147">
        <f t="shared" si="50"/>
        <v>0</v>
      </c>
      <c r="M147">
        <v>0</v>
      </c>
      <c r="N147">
        <v>1</v>
      </c>
      <c r="O147">
        <v>1</v>
      </c>
      <c r="P147">
        <v>1</v>
      </c>
      <c r="Q147" t="s">
        <v>17</v>
      </c>
      <c r="R147" s="1">
        <v>4200</v>
      </c>
      <c r="S147">
        <f>IF(VLOOKUP(R147,'Answers &amp; Theoretical'!Q:R,2,FALSE)="N/A",1,0)</f>
        <v>0</v>
      </c>
      <c r="T147">
        <f t="shared" si="46"/>
        <v>0</v>
      </c>
      <c r="U147">
        <f t="shared" si="47"/>
        <v>2</v>
      </c>
      <c r="V147">
        <f t="shared" si="48"/>
        <v>0</v>
      </c>
      <c r="W147">
        <f>VLOOKUP(R147,'Answers &amp; Theoretical'!Q:S,3,FALSE)</f>
        <v>0</v>
      </c>
      <c r="X147">
        <f t="shared" si="51"/>
        <v>0</v>
      </c>
      <c r="Y147" t="str">
        <f t="shared" si="49"/>
        <v>NOT MET</v>
      </c>
      <c r="Z147">
        <f>IF(ISBLANK(VLOOKUP(R147,'Answers &amp; Theoretical'!Q:T,4,FALSE)),0,1)</f>
        <v>0</v>
      </c>
      <c r="AB147" t="str">
        <f>$Y147</f>
        <v>NOT MET</v>
      </c>
      <c r="AC147" t="str">
        <f t="shared" si="44"/>
        <v>NOT MET</v>
      </c>
      <c r="AD147" t="str">
        <f t="shared" si="43"/>
        <v>NOT MET</v>
      </c>
    </row>
    <row r="148" spans="1:43" x14ac:dyDescent="0.3">
      <c r="A148" s="16">
        <f>IFERROR(
    IF(AND(
        NOT(ISBLANK(INDEX('Answers &amp; Theoretical'!J:J, MATCH(G148, 'Answers &amp; Theoretical'!G:G, 0)))),
        NOT(ISBLANK(INDEX('Answers &amp; Theoretical'!K:K, MATCH(G148, 'Answers &amp; Theoretical'!G:G, 0))))
    ), 1, 0),
    "NO MATCH"
)</f>
        <v>0</v>
      </c>
      <c r="B148">
        <v>0</v>
      </c>
      <c r="C148">
        <v>1</v>
      </c>
      <c r="D148">
        <v>1</v>
      </c>
      <c r="E148">
        <v>1</v>
      </c>
      <c r="F148">
        <v>2321</v>
      </c>
      <c r="G148">
        <v>2321.1999999999998</v>
      </c>
      <c r="I148">
        <v>0</v>
      </c>
      <c r="J148" t="str">
        <f>IF(ISBLANK(VLOOKUP(G148,'Answers &amp; Theoretical'!G:L,6,FALSE)),"BLANK",VLOOKUP(G148,'Answers &amp; Theoretical'!G:L,6,FALSE))</f>
        <v>BLANK</v>
      </c>
      <c r="K148">
        <f t="shared" si="45"/>
        <v>0</v>
      </c>
      <c r="L148">
        <f t="shared" si="50"/>
        <v>0</v>
      </c>
      <c r="M148">
        <v>0</v>
      </c>
      <c r="N148">
        <v>0</v>
      </c>
      <c r="O148">
        <v>1</v>
      </c>
      <c r="P148">
        <v>1</v>
      </c>
      <c r="Q148" t="s">
        <v>17</v>
      </c>
      <c r="R148" s="1">
        <v>4201</v>
      </c>
      <c r="S148">
        <f>IF(VLOOKUP(R148,'Answers &amp; Theoretical'!Q:R,2,FALSE)="N/A",1,0)</f>
        <v>0</v>
      </c>
      <c r="T148">
        <f t="shared" si="46"/>
        <v>0</v>
      </c>
      <c r="U148">
        <f t="shared" si="47"/>
        <v>3</v>
      </c>
      <c r="V148">
        <f t="shared" si="48"/>
        <v>0</v>
      </c>
      <c r="W148">
        <f>VLOOKUP(R148,'Answers &amp; Theoretical'!Q:S,3,FALSE)</f>
        <v>0</v>
      </c>
      <c r="X148">
        <f t="shared" si="51"/>
        <v>0</v>
      </c>
      <c r="Y148" t="str">
        <f t="shared" si="49"/>
        <v>NOT MET</v>
      </c>
      <c r="Z148">
        <f>IF(ISBLANK(VLOOKUP(R148,'Answers &amp; Theoretical'!Q:T,4,FALSE)),0,1)</f>
        <v>0</v>
      </c>
      <c r="AC148" t="str">
        <f t="shared" si="44"/>
        <v>NOT MET</v>
      </c>
      <c r="AD148" t="str">
        <f t="shared" si="43"/>
        <v>NOT MET</v>
      </c>
    </row>
    <row r="149" spans="1:43" x14ac:dyDescent="0.3">
      <c r="A149" s="16">
        <f>IFERROR(
    IF(AND(
        NOT(ISBLANK(INDEX('Answers &amp; Theoretical'!J:J, MATCH(G149, 'Answers &amp; Theoretical'!G:G, 0)))),
        NOT(ISBLANK(INDEX('Answers &amp; Theoretical'!K:K, MATCH(G149, 'Answers &amp; Theoretical'!G:G, 0))))
    ), 1, 0),
    "NO MATCH"
)</f>
        <v>0</v>
      </c>
      <c r="B149">
        <v>0</v>
      </c>
      <c r="C149">
        <v>1</v>
      </c>
      <c r="D149">
        <v>1</v>
      </c>
      <c r="E149">
        <v>1</v>
      </c>
      <c r="F149">
        <v>2321</v>
      </c>
      <c r="G149">
        <v>2321.3000000000002</v>
      </c>
      <c r="I149">
        <v>0</v>
      </c>
      <c r="J149" t="str">
        <f>IF(ISBLANK(VLOOKUP(G149,'Answers &amp; Theoretical'!G:L,6,FALSE)),"BLANK",VLOOKUP(G149,'Answers &amp; Theoretical'!G:L,6,FALSE))</f>
        <v>BLANK</v>
      </c>
      <c r="K149">
        <f t="shared" si="45"/>
        <v>0</v>
      </c>
      <c r="L149">
        <f t="shared" si="50"/>
        <v>0</v>
      </c>
      <c r="M149">
        <v>0</v>
      </c>
      <c r="N149">
        <v>0</v>
      </c>
      <c r="O149">
        <v>0</v>
      </c>
      <c r="P149">
        <v>1</v>
      </c>
      <c r="Q149" t="s">
        <v>17</v>
      </c>
      <c r="R149" s="1">
        <v>4202</v>
      </c>
      <c r="S149">
        <f>IF(VLOOKUP(R149,'Answers &amp; Theoretical'!Q:R,2,FALSE)="N/A",1,0)</f>
        <v>0</v>
      </c>
      <c r="T149">
        <f t="shared" si="46"/>
        <v>0</v>
      </c>
      <c r="U149">
        <f t="shared" si="47"/>
        <v>2</v>
      </c>
      <c r="V149">
        <f t="shared" si="48"/>
        <v>0</v>
      </c>
      <c r="W149">
        <f>VLOOKUP(R149,'Answers &amp; Theoretical'!Q:S,3,FALSE)</f>
        <v>0</v>
      </c>
      <c r="X149">
        <f t="shared" si="51"/>
        <v>0</v>
      </c>
      <c r="Y149" t="str">
        <f t="shared" si="49"/>
        <v>NOT MET</v>
      </c>
      <c r="Z149">
        <f>IF(ISBLANK(VLOOKUP(R149,'Answers &amp; Theoretical'!Q:T,4,FALSE)),0,1)</f>
        <v>0</v>
      </c>
      <c r="AD149" t="str">
        <f t="shared" si="43"/>
        <v>NOT MET</v>
      </c>
    </row>
    <row r="150" spans="1:43" x14ac:dyDescent="0.3">
      <c r="A150" s="16">
        <f>IFERROR(
    IF(AND(
        NOT(ISBLANK(INDEX('Answers &amp; Theoretical'!J:J, MATCH(G150, 'Answers &amp; Theoretical'!G:G, 0)))),
        NOT(ISBLANK(INDEX('Answers &amp; Theoretical'!K:K, MATCH(G150, 'Answers &amp; Theoretical'!G:G, 0))))
    ), 1, 0),
    "NO MATCH"
)</f>
        <v>0</v>
      </c>
      <c r="B150">
        <v>0</v>
      </c>
      <c r="C150">
        <v>1</v>
      </c>
      <c r="D150">
        <v>1</v>
      </c>
      <c r="E150">
        <v>1</v>
      </c>
      <c r="F150">
        <v>2321</v>
      </c>
      <c r="G150">
        <v>2321.4</v>
      </c>
      <c r="I150">
        <v>0</v>
      </c>
      <c r="J150" t="str">
        <f>IF(ISBLANK(VLOOKUP(G150,'Answers &amp; Theoretical'!G:L,6,FALSE)),"BLANK",VLOOKUP(G150,'Answers &amp; Theoretical'!G:L,6,FALSE))</f>
        <v>BLANK</v>
      </c>
      <c r="K150">
        <f t="shared" si="45"/>
        <v>0</v>
      </c>
    </row>
    <row r="151" spans="1:43" x14ac:dyDescent="0.3">
      <c r="A151" s="16">
        <f>IFERROR(
    IF(AND(
        NOT(ISBLANK(INDEX('Answers &amp; Theoretical'!J:J, MATCH(G151, 'Answers &amp; Theoretical'!G:G, 0)))),
        NOT(ISBLANK(INDEX('Answers &amp; Theoretical'!K:K, MATCH(G151, 'Answers &amp; Theoretical'!G:G, 0))))
    ), 1, 0),
    "NO MATCH"
)</f>
        <v>0</v>
      </c>
      <c r="B151">
        <v>0</v>
      </c>
      <c r="C151">
        <v>1</v>
      </c>
      <c r="D151">
        <v>1</v>
      </c>
      <c r="E151">
        <v>1</v>
      </c>
      <c r="F151">
        <v>2322</v>
      </c>
      <c r="G151">
        <v>2322.1</v>
      </c>
      <c r="I151">
        <v>0</v>
      </c>
      <c r="J151" t="str">
        <f>IF(ISBLANK(VLOOKUP(G151,'Answers &amp; Theoretical'!G:L,6,FALSE)),"BLANK",VLOOKUP(G151,'Answers &amp; Theoretical'!G:L,6,FALSE))</f>
        <v>BLANK</v>
      </c>
      <c r="K151">
        <f t="shared" si="45"/>
        <v>0</v>
      </c>
    </row>
    <row r="152" spans="1:43" x14ac:dyDescent="0.3">
      <c r="A152" s="16">
        <f>IFERROR(
    IF(AND(
        NOT(ISBLANK(INDEX('Answers &amp; Theoretical'!J:J, MATCH(G152, 'Answers &amp; Theoretical'!G:G, 0)))),
        NOT(ISBLANK(INDEX('Answers &amp; Theoretical'!K:K, MATCH(G152, 'Answers &amp; Theoretical'!G:G, 0))))
    ), 1, 0),
    "NO MATCH"
)</f>
        <v>0</v>
      </c>
      <c r="B152">
        <v>0</v>
      </c>
      <c r="C152">
        <v>1</v>
      </c>
      <c r="D152">
        <v>1</v>
      </c>
      <c r="E152">
        <v>1</v>
      </c>
      <c r="F152">
        <v>2322</v>
      </c>
      <c r="G152">
        <v>2322.1999999999998</v>
      </c>
      <c r="I152">
        <v>0</v>
      </c>
      <c r="J152" t="str">
        <f>IF(ISBLANK(VLOOKUP(G152,'Answers &amp; Theoretical'!G:L,6,FALSE)),"BLANK",VLOOKUP(G152,'Answers &amp; Theoretical'!G:L,6,FALSE))</f>
        <v>BLANK</v>
      </c>
      <c r="K152">
        <f t="shared" si="45"/>
        <v>0</v>
      </c>
    </row>
    <row r="153" spans="1:43" x14ac:dyDescent="0.3">
      <c r="A153" s="16">
        <f>IFERROR(
    IF(AND(
        NOT(ISBLANK(INDEX('Answers &amp; Theoretical'!J:J, MATCH(G153, 'Answers &amp; Theoretical'!G:G, 0)))),
        NOT(ISBLANK(INDEX('Answers &amp; Theoretical'!K:K, MATCH(G153, 'Answers &amp; Theoretical'!G:G, 0))))
    ), 1, 0),
    "NO MATCH"
)</f>
        <v>0</v>
      </c>
      <c r="B153">
        <v>0</v>
      </c>
      <c r="C153">
        <v>1</v>
      </c>
      <c r="D153">
        <v>1</v>
      </c>
      <c r="E153">
        <v>1</v>
      </c>
      <c r="F153">
        <v>2323</v>
      </c>
      <c r="G153">
        <v>2323.1</v>
      </c>
      <c r="I153">
        <v>0</v>
      </c>
      <c r="J153" t="str">
        <f>IF(ISBLANK(VLOOKUP(G153,'Answers &amp; Theoretical'!G:L,6,FALSE)),"BLANK",VLOOKUP(G153,'Answers &amp; Theoretical'!G:L,6,FALSE))</f>
        <v>BLANK</v>
      </c>
      <c r="K153">
        <f t="shared" si="45"/>
        <v>0</v>
      </c>
    </row>
    <row r="154" spans="1:43" x14ac:dyDescent="0.3">
      <c r="A154" s="16">
        <f>IFERROR(
    IF(AND(
        NOT(ISBLANK(INDEX('Answers &amp; Theoretical'!J:J, MATCH(G154, 'Answers &amp; Theoretical'!G:G, 0)))),
        NOT(ISBLANK(INDEX('Answers &amp; Theoretical'!K:K, MATCH(G154, 'Answers &amp; Theoretical'!G:G, 0))))
    ), 1, 0),
    "NO MATCH"
)</f>
        <v>0</v>
      </c>
      <c r="B154">
        <v>0</v>
      </c>
      <c r="C154">
        <v>1</v>
      </c>
      <c r="D154">
        <v>1</v>
      </c>
      <c r="E154">
        <v>1</v>
      </c>
      <c r="F154">
        <v>2323</v>
      </c>
      <c r="G154">
        <v>2323.1999999999998</v>
      </c>
      <c r="I154">
        <v>0</v>
      </c>
      <c r="J154" t="str">
        <f>IF(ISBLANK(VLOOKUP(G154,'Answers &amp; Theoretical'!G:L,6,FALSE)),"BLANK",VLOOKUP(G154,'Answers &amp; Theoretical'!G:L,6,FALSE))</f>
        <v>BLANK</v>
      </c>
      <c r="K154">
        <f t="shared" si="45"/>
        <v>0</v>
      </c>
    </row>
    <row r="155" spans="1:43" x14ac:dyDescent="0.3">
      <c r="A155" s="16">
        <f>IFERROR(
    IF(AND(
        NOT(ISBLANK(INDEX('Answers &amp; Theoretical'!J:J, MATCH(G155, 'Answers &amp; Theoretical'!G:G, 0)))),
        NOT(ISBLANK(INDEX('Answers &amp; Theoretical'!K:K, MATCH(G155, 'Answers &amp; Theoretical'!G:G, 0))))
    ), 1, 0),
    "NO MATCH"
)</f>
        <v>0</v>
      </c>
      <c r="B155">
        <v>0</v>
      </c>
      <c r="C155">
        <v>1</v>
      </c>
      <c r="D155">
        <v>1</v>
      </c>
      <c r="E155">
        <v>1</v>
      </c>
      <c r="F155">
        <v>2400</v>
      </c>
      <c r="G155">
        <v>2400.1</v>
      </c>
      <c r="I155">
        <v>0</v>
      </c>
      <c r="J155" t="str">
        <f>IF(ISBLANK(VLOOKUP(G155,'Answers &amp; Theoretical'!G:L,6,FALSE)),"BLANK",VLOOKUP(G155,'Answers &amp; Theoretical'!G:L,6,FALSE))</f>
        <v>BLANK</v>
      </c>
      <c r="K155">
        <f t="shared" si="45"/>
        <v>0</v>
      </c>
    </row>
    <row r="156" spans="1:43" x14ac:dyDescent="0.3">
      <c r="A156" s="16">
        <f>IFERROR(
    IF(AND(
        NOT(ISBLANK(INDEX('Answers &amp; Theoretical'!J:J, MATCH(G156, 'Answers &amp; Theoretical'!G:G, 0)))),
        NOT(ISBLANK(INDEX('Answers &amp; Theoretical'!K:K, MATCH(G156, 'Answers &amp; Theoretical'!G:G, 0))))
    ), 1, 0),
    "NO MATCH"
)</f>
        <v>0</v>
      </c>
      <c r="B156">
        <v>0</v>
      </c>
      <c r="C156">
        <v>1</v>
      </c>
      <c r="D156">
        <v>1</v>
      </c>
      <c r="E156">
        <v>1</v>
      </c>
      <c r="F156">
        <v>2400</v>
      </c>
      <c r="G156">
        <v>2400.1999999999998</v>
      </c>
      <c r="I156">
        <v>0</v>
      </c>
      <c r="J156" t="str">
        <f>IF(ISBLANK(VLOOKUP(G156,'Answers &amp; Theoretical'!G:L,6,FALSE)),"BLANK",VLOOKUP(G156,'Answers &amp; Theoretical'!G:L,6,FALSE))</f>
        <v>BLANK</v>
      </c>
      <c r="K156">
        <f t="shared" si="45"/>
        <v>0</v>
      </c>
    </row>
    <row r="157" spans="1:43" x14ac:dyDescent="0.3">
      <c r="A157" s="16">
        <f>IFERROR(
    IF(AND(
        NOT(ISBLANK(INDEX('Answers &amp; Theoretical'!J:J, MATCH(G157, 'Answers &amp; Theoretical'!G:G, 0)))),
        NOT(ISBLANK(INDEX('Answers &amp; Theoretical'!K:K, MATCH(G157, 'Answers &amp; Theoretical'!G:G, 0))))
    ), 1, 0),
    "NO MATCH"
)</f>
        <v>0</v>
      </c>
      <c r="B157">
        <v>0</v>
      </c>
      <c r="C157">
        <v>1</v>
      </c>
      <c r="D157">
        <v>1</v>
      </c>
      <c r="E157">
        <v>1</v>
      </c>
      <c r="F157">
        <v>2401</v>
      </c>
      <c r="G157">
        <v>2401.1</v>
      </c>
      <c r="I157">
        <v>0</v>
      </c>
      <c r="J157" t="str">
        <f>IF(ISBLANK(VLOOKUP(G157,'Answers &amp; Theoretical'!G:L,6,FALSE)),"BLANK",VLOOKUP(G157,'Answers &amp; Theoretical'!G:L,6,FALSE))</f>
        <v>BLANK</v>
      </c>
      <c r="K157">
        <f t="shared" si="45"/>
        <v>0</v>
      </c>
    </row>
    <row r="158" spans="1:43" x14ac:dyDescent="0.3">
      <c r="A158" s="16">
        <f>IFERROR(
    IF(AND(
        NOT(ISBLANK(INDEX('Answers &amp; Theoretical'!J:J, MATCH(G158, 'Answers &amp; Theoretical'!G:G, 0)))),
        NOT(ISBLANK(INDEX('Answers &amp; Theoretical'!K:K, MATCH(G158, 'Answers &amp; Theoretical'!G:G, 0))))
    ), 1, 0),
    "NO MATCH"
)</f>
        <v>0</v>
      </c>
      <c r="B158">
        <v>0</v>
      </c>
      <c r="C158">
        <v>1</v>
      </c>
      <c r="D158">
        <v>1</v>
      </c>
      <c r="E158">
        <v>1</v>
      </c>
      <c r="F158">
        <v>2401</v>
      </c>
      <c r="G158">
        <v>2401.1999999999998</v>
      </c>
      <c r="I158">
        <v>0</v>
      </c>
      <c r="J158" t="str">
        <f>IF(ISBLANK(VLOOKUP(G158,'Answers &amp; Theoretical'!G:L,6,FALSE)),"BLANK",VLOOKUP(G158,'Answers &amp; Theoretical'!G:L,6,FALSE))</f>
        <v>BLANK</v>
      </c>
      <c r="K158">
        <f t="shared" si="45"/>
        <v>0</v>
      </c>
    </row>
    <row r="159" spans="1:43" x14ac:dyDescent="0.3">
      <c r="A159" s="16">
        <f>IFERROR(
    IF(AND(
        NOT(ISBLANK(INDEX('Answers &amp; Theoretical'!J:J, MATCH(G159, 'Answers &amp; Theoretical'!G:G, 0)))),
        NOT(ISBLANK(INDEX('Answers &amp; Theoretical'!K:K, MATCH(G159, 'Answers &amp; Theoretical'!G:G, 0))))
    ), 1, 0),
    "NO MATCH"
)</f>
        <v>0</v>
      </c>
      <c r="B159">
        <v>0</v>
      </c>
      <c r="C159">
        <v>1</v>
      </c>
      <c r="D159">
        <v>1</v>
      </c>
      <c r="E159">
        <v>1</v>
      </c>
      <c r="F159">
        <v>2401</v>
      </c>
      <c r="G159">
        <v>2401.3000000000002</v>
      </c>
      <c r="I159">
        <v>0</v>
      </c>
      <c r="J159" t="str">
        <f>IF(ISBLANK(VLOOKUP(G159,'Answers &amp; Theoretical'!G:L,6,FALSE)),"BLANK",VLOOKUP(G159,'Answers &amp; Theoretical'!G:L,6,FALSE))</f>
        <v>BLANK</v>
      </c>
      <c r="K159">
        <f t="shared" si="45"/>
        <v>0</v>
      </c>
    </row>
    <row r="160" spans="1:43" x14ac:dyDescent="0.3">
      <c r="A160" s="16">
        <f>IFERROR(
    IF(AND(
        NOT(ISBLANK(INDEX('Answers &amp; Theoretical'!J:J, MATCH(G160, 'Answers &amp; Theoretical'!G:G, 0)))),
        NOT(ISBLANK(INDEX('Answers &amp; Theoretical'!K:K, MATCH(G160, 'Answers &amp; Theoretical'!G:G, 0))))
    ), 1, 0),
    "NO MATCH"
)</f>
        <v>0</v>
      </c>
      <c r="B160">
        <v>0</v>
      </c>
      <c r="C160">
        <v>1</v>
      </c>
      <c r="D160">
        <v>1</v>
      </c>
      <c r="E160">
        <v>1</v>
      </c>
      <c r="F160">
        <v>2402</v>
      </c>
      <c r="G160">
        <v>2402.1</v>
      </c>
      <c r="I160">
        <v>0</v>
      </c>
      <c r="J160" t="str">
        <f>IF(ISBLANK(VLOOKUP(G160,'Answers &amp; Theoretical'!G:L,6,FALSE)),"BLANK",VLOOKUP(G160,'Answers &amp; Theoretical'!G:L,6,FALSE))</f>
        <v>BLANK</v>
      </c>
      <c r="K160">
        <f t="shared" si="45"/>
        <v>0</v>
      </c>
    </row>
    <row r="161" spans="1:11" x14ac:dyDescent="0.3">
      <c r="A161" s="16">
        <f>IFERROR(
    IF(AND(
        NOT(ISBLANK(INDEX('Answers &amp; Theoretical'!J:J, MATCH(G161, 'Answers &amp; Theoretical'!G:G, 0)))),
        NOT(ISBLANK(INDEX('Answers &amp; Theoretical'!K:K, MATCH(G161, 'Answers &amp; Theoretical'!G:G, 0))))
    ), 1, 0),
    "NO MATCH"
)</f>
        <v>0</v>
      </c>
      <c r="B161">
        <v>0</v>
      </c>
      <c r="C161">
        <v>1</v>
      </c>
      <c r="D161">
        <v>1</v>
      </c>
      <c r="E161">
        <v>1</v>
      </c>
      <c r="F161">
        <v>2402</v>
      </c>
      <c r="G161">
        <v>2402.1999999999998</v>
      </c>
      <c r="I161">
        <v>0</v>
      </c>
      <c r="J161" t="str">
        <f>IF(ISBLANK(VLOOKUP(G161,'Answers &amp; Theoretical'!G:L,6,FALSE)),"BLANK",VLOOKUP(G161,'Answers &amp; Theoretical'!G:L,6,FALSE))</f>
        <v>BLANK</v>
      </c>
      <c r="K161">
        <f t="shared" si="45"/>
        <v>0</v>
      </c>
    </row>
    <row r="162" spans="1:11" x14ac:dyDescent="0.3">
      <c r="A162" s="16">
        <f>IFERROR(
    IF(AND(
        NOT(ISBLANK(INDEX('Answers &amp; Theoretical'!J:J, MATCH(G162, 'Answers &amp; Theoretical'!G:G, 0)))),
        NOT(ISBLANK(INDEX('Answers &amp; Theoretical'!K:K, MATCH(G162, 'Answers &amp; Theoretical'!G:G, 0))))
    ), 1, 0),
    "NO MATCH"
)</f>
        <v>0</v>
      </c>
      <c r="B162">
        <v>0</v>
      </c>
      <c r="C162">
        <v>1</v>
      </c>
      <c r="D162">
        <v>1</v>
      </c>
      <c r="E162">
        <v>1</v>
      </c>
      <c r="F162">
        <v>2402</v>
      </c>
      <c r="G162">
        <v>2402.3000000000002</v>
      </c>
      <c r="I162">
        <v>0</v>
      </c>
      <c r="J162" t="str">
        <f>IF(ISBLANK(VLOOKUP(G162,'Answers &amp; Theoretical'!G:L,6,FALSE)),"BLANK",VLOOKUP(G162,'Answers &amp; Theoretical'!G:L,6,FALSE))</f>
        <v>BLANK</v>
      </c>
      <c r="K162">
        <f t="shared" si="45"/>
        <v>0</v>
      </c>
    </row>
    <row r="163" spans="1:11" x14ac:dyDescent="0.3">
      <c r="A163" s="16">
        <f>IFERROR(
    IF(AND(
        NOT(ISBLANK(INDEX('Answers &amp; Theoretical'!J:J, MATCH(G163, 'Answers &amp; Theoretical'!G:G, 0)))),
        NOT(ISBLANK(INDEX('Answers &amp; Theoretical'!K:K, MATCH(G163, 'Answers &amp; Theoretical'!G:G, 0))))
    ), 1, 0),
    "NO MATCH"
)</f>
        <v>0</v>
      </c>
      <c r="B163">
        <v>0</v>
      </c>
      <c r="C163">
        <v>1</v>
      </c>
      <c r="D163">
        <v>1</v>
      </c>
      <c r="E163">
        <v>1</v>
      </c>
      <c r="F163">
        <v>2402</v>
      </c>
      <c r="G163">
        <v>2402.4</v>
      </c>
      <c r="I163">
        <v>0</v>
      </c>
      <c r="J163" t="str">
        <f>IF(ISBLANK(VLOOKUP(G163,'Answers &amp; Theoretical'!G:L,6,FALSE)),"BLANK",VLOOKUP(G163,'Answers &amp; Theoretical'!G:L,6,FALSE))</f>
        <v>BLANK</v>
      </c>
      <c r="K163">
        <f t="shared" si="45"/>
        <v>0</v>
      </c>
    </row>
    <row r="164" spans="1:11" x14ac:dyDescent="0.3">
      <c r="A164" s="16">
        <f>IFERROR(
    IF(AND(
        NOT(ISBLANK(INDEX('Answers &amp; Theoretical'!J:J, MATCH(G164, 'Answers &amp; Theoretical'!G:G, 0)))),
        NOT(ISBLANK(INDEX('Answers &amp; Theoretical'!K:K, MATCH(G164, 'Answers &amp; Theoretical'!G:G, 0))))
    ), 1, 0),
    "NO MATCH"
)</f>
        <v>0</v>
      </c>
      <c r="B164">
        <v>0</v>
      </c>
      <c r="C164">
        <v>1</v>
      </c>
      <c r="D164">
        <v>1</v>
      </c>
      <c r="E164">
        <v>1</v>
      </c>
      <c r="F164">
        <v>2402</v>
      </c>
      <c r="G164">
        <v>2402.5</v>
      </c>
      <c r="I164">
        <v>0</v>
      </c>
      <c r="J164" t="str">
        <f>IF(ISBLANK(VLOOKUP(G164,'Answers &amp; Theoretical'!G:L,6,FALSE)),"BLANK",VLOOKUP(G164,'Answers &amp; Theoretical'!G:L,6,FALSE))</f>
        <v>BLANK</v>
      </c>
      <c r="K164">
        <f t="shared" si="45"/>
        <v>0</v>
      </c>
    </row>
    <row r="165" spans="1:11" x14ac:dyDescent="0.3">
      <c r="A165" s="16">
        <f>IFERROR(
    IF(AND(
        NOT(ISBLANK(INDEX('Answers &amp; Theoretical'!J:J, MATCH(G165, 'Answers &amp; Theoretical'!G:G, 0)))),
        NOT(ISBLANK(INDEX('Answers &amp; Theoretical'!K:K, MATCH(G165, 'Answers &amp; Theoretical'!G:G, 0))))
    ), 1, 0),
    "NO MATCH"
)</f>
        <v>0</v>
      </c>
      <c r="B165">
        <v>0</v>
      </c>
      <c r="C165">
        <v>1</v>
      </c>
      <c r="D165">
        <v>1</v>
      </c>
      <c r="E165">
        <v>1</v>
      </c>
      <c r="F165">
        <v>2402</v>
      </c>
      <c r="G165">
        <v>2402.6</v>
      </c>
      <c r="I165">
        <v>0</v>
      </c>
      <c r="J165" t="str">
        <f>IF(ISBLANK(VLOOKUP(G165,'Answers &amp; Theoretical'!G:L,6,FALSE)),"BLANK",VLOOKUP(G165,'Answers &amp; Theoretical'!G:L,6,FALSE))</f>
        <v>BLANK</v>
      </c>
      <c r="K165">
        <f t="shared" si="45"/>
        <v>0</v>
      </c>
    </row>
    <row r="166" spans="1:11" x14ac:dyDescent="0.3">
      <c r="A166" s="16">
        <f>IFERROR(
    IF(AND(
        NOT(ISBLANK(INDEX('Answers &amp; Theoretical'!J:J, MATCH(G166, 'Answers &amp; Theoretical'!G:G, 0)))),
        NOT(ISBLANK(INDEX('Answers &amp; Theoretical'!K:K, MATCH(G166, 'Answers &amp; Theoretical'!G:G, 0))))
    ), 1, 0),
    "NO MATCH"
)</f>
        <v>0</v>
      </c>
      <c r="B166">
        <v>0</v>
      </c>
      <c r="C166">
        <v>1</v>
      </c>
      <c r="D166">
        <v>1</v>
      </c>
      <c r="E166">
        <v>1</v>
      </c>
      <c r="F166">
        <v>2402</v>
      </c>
      <c r="G166">
        <v>2402.6999999999998</v>
      </c>
      <c r="I166">
        <v>0</v>
      </c>
      <c r="J166" t="str">
        <f>IF(ISBLANK(VLOOKUP(G166,'Answers &amp; Theoretical'!G:L,6,FALSE)),"BLANK",VLOOKUP(G166,'Answers &amp; Theoretical'!G:L,6,FALSE))</f>
        <v>BLANK</v>
      </c>
      <c r="K166">
        <f t="shared" si="45"/>
        <v>0</v>
      </c>
    </row>
    <row r="167" spans="1:11" x14ac:dyDescent="0.3">
      <c r="A167" s="16">
        <f>IFERROR(
    IF(AND(
        NOT(ISBLANK(INDEX('Answers &amp; Theoretical'!J:J, MATCH(G167, 'Answers &amp; Theoretical'!G:G, 0)))),
        NOT(ISBLANK(INDEX('Answers &amp; Theoretical'!K:K, MATCH(G167, 'Answers &amp; Theoretical'!G:G, 0))))
    ), 1, 0),
    "NO MATCH"
)</f>
        <v>0</v>
      </c>
      <c r="B167">
        <v>0</v>
      </c>
      <c r="C167">
        <v>1</v>
      </c>
      <c r="D167">
        <v>1</v>
      </c>
      <c r="E167">
        <v>1</v>
      </c>
      <c r="F167">
        <v>2402</v>
      </c>
      <c r="G167">
        <v>2402.8000000000002</v>
      </c>
      <c r="I167">
        <v>0</v>
      </c>
      <c r="J167" t="str">
        <f>IF(ISBLANK(VLOOKUP(G167,'Answers &amp; Theoretical'!G:L,6,FALSE)),"BLANK",VLOOKUP(G167,'Answers &amp; Theoretical'!G:L,6,FALSE))</f>
        <v>BLANK</v>
      </c>
      <c r="K167">
        <f t="shared" si="45"/>
        <v>0</v>
      </c>
    </row>
    <row r="168" spans="1:11" x14ac:dyDescent="0.3">
      <c r="A168" s="16">
        <f>IFERROR(
    IF(AND(
        NOT(ISBLANK(INDEX('Answers &amp; Theoretical'!J:J, MATCH(G168, 'Answers &amp; Theoretical'!G:G, 0)))),
        NOT(ISBLANK(INDEX('Answers &amp; Theoretical'!K:K, MATCH(G168, 'Answers &amp; Theoretical'!G:G, 0))))
    ), 1, 0),
    "NO MATCH"
)</f>
        <v>0</v>
      </c>
      <c r="B168">
        <v>0</v>
      </c>
      <c r="C168">
        <v>1</v>
      </c>
      <c r="D168">
        <v>1</v>
      </c>
      <c r="E168">
        <v>1</v>
      </c>
      <c r="F168">
        <v>2402</v>
      </c>
      <c r="G168">
        <v>2402.9</v>
      </c>
      <c r="I168">
        <v>0</v>
      </c>
      <c r="J168" t="str">
        <f>IF(ISBLANK(VLOOKUP(G168,'Answers &amp; Theoretical'!G:L,6,FALSE)),"BLANK",VLOOKUP(G168,'Answers &amp; Theoretical'!G:L,6,FALSE))</f>
        <v>BLANK</v>
      </c>
      <c r="K168">
        <f t="shared" si="45"/>
        <v>0</v>
      </c>
    </row>
    <row r="169" spans="1:11" x14ac:dyDescent="0.3">
      <c r="A169" s="16">
        <f>IFERROR(
    IF(AND(
        NOT(ISBLANK(INDEX('Answers &amp; Theoretical'!J:J, MATCH(G169, 'Answers &amp; Theoretical'!G:G, 0)))),
        NOT(ISBLANK(INDEX('Answers &amp; Theoretical'!K:K, MATCH(G169, 'Answers &amp; Theoretical'!G:G, 0))))
    ), 1, 0),
    "NO MATCH"
)</f>
        <v>0</v>
      </c>
      <c r="B169">
        <v>0</v>
      </c>
      <c r="C169">
        <v>1</v>
      </c>
      <c r="D169">
        <v>1</v>
      </c>
      <c r="E169">
        <v>1</v>
      </c>
      <c r="F169">
        <v>2403</v>
      </c>
      <c r="G169">
        <v>2403.1</v>
      </c>
      <c r="I169">
        <v>0</v>
      </c>
      <c r="J169" t="str">
        <f>IF(ISBLANK(VLOOKUP(G169,'Answers &amp; Theoretical'!G:L,6,FALSE)),"BLANK",VLOOKUP(G169,'Answers &amp; Theoretical'!G:L,6,FALSE))</f>
        <v>BLANK</v>
      </c>
      <c r="K169">
        <f t="shared" si="45"/>
        <v>0</v>
      </c>
    </row>
    <row r="170" spans="1:11" x14ac:dyDescent="0.3">
      <c r="A170" s="16">
        <f>IFERROR(
    IF(AND(
        NOT(ISBLANK(INDEX('Answers &amp; Theoretical'!J:J, MATCH(G170, 'Answers &amp; Theoretical'!G:G, 0)))),
        NOT(ISBLANK(INDEX('Answers &amp; Theoretical'!K:K, MATCH(G170, 'Answers &amp; Theoretical'!G:G, 0))))
    ), 1, 0),
    "NO MATCH"
)</f>
        <v>0</v>
      </c>
      <c r="B170">
        <v>0</v>
      </c>
      <c r="C170">
        <v>1</v>
      </c>
      <c r="D170">
        <v>1</v>
      </c>
      <c r="E170">
        <v>1</v>
      </c>
      <c r="F170">
        <v>2403</v>
      </c>
      <c r="G170">
        <v>2403.1999999999998</v>
      </c>
      <c r="I170">
        <v>0</v>
      </c>
      <c r="J170" t="str">
        <f>IF(ISBLANK(VLOOKUP(G170,'Answers &amp; Theoretical'!G:L,6,FALSE)),"BLANK",VLOOKUP(G170,'Answers &amp; Theoretical'!G:L,6,FALSE))</f>
        <v>BLANK</v>
      </c>
      <c r="K170">
        <f t="shared" si="45"/>
        <v>0</v>
      </c>
    </row>
    <row r="171" spans="1:11" x14ac:dyDescent="0.3">
      <c r="A171" s="16">
        <f>IFERROR(
    IF(AND(
        NOT(ISBLANK(INDEX('Answers &amp; Theoretical'!J:J, MATCH(G171, 'Answers &amp; Theoretical'!G:G, 0)))),
        NOT(ISBLANK(INDEX('Answers &amp; Theoretical'!K:K, MATCH(G171, 'Answers &amp; Theoretical'!G:G, 0))))
    ), 1, 0),
    "NO MATCH"
)</f>
        <v>0</v>
      </c>
      <c r="B171">
        <v>0</v>
      </c>
      <c r="C171">
        <v>1</v>
      </c>
      <c r="D171">
        <v>1</v>
      </c>
      <c r="E171">
        <v>1</v>
      </c>
      <c r="F171">
        <v>2403</v>
      </c>
      <c r="G171">
        <v>2403.3000000000002</v>
      </c>
      <c r="I171">
        <v>0</v>
      </c>
      <c r="J171" t="str">
        <f>IF(ISBLANK(VLOOKUP(G171,'Answers &amp; Theoretical'!G:L,6,FALSE)),"BLANK",VLOOKUP(G171,'Answers &amp; Theoretical'!G:L,6,FALSE))</f>
        <v>BLANK</v>
      </c>
      <c r="K171">
        <f t="shared" si="45"/>
        <v>0</v>
      </c>
    </row>
    <row r="172" spans="1:11" x14ac:dyDescent="0.3">
      <c r="A172" s="16">
        <f>IFERROR(
    IF(AND(
        NOT(ISBLANK(INDEX('Answers &amp; Theoretical'!J:J, MATCH(G172, 'Answers &amp; Theoretical'!G:G, 0)))),
        NOT(ISBLANK(INDEX('Answers &amp; Theoretical'!K:K, MATCH(G172, 'Answers &amp; Theoretical'!G:G, 0))))
    ), 1, 0),
    "NO MATCH"
)</f>
        <v>0</v>
      </c>
      <c r="B172">
        <v>0</v>
      </c>
      <c r="C172">
        <v>1</v>
      </c>
      <c r="D172">
        <v>1</v>
      </c>
      <c r="E172">
        <v>1</v>
      </c>
      <c r="F172">
        <v>2404</v>
      </c>
      <c r="G172">
        <v>2404.1</v>
      </c>
      <c r="I172">
        <v>0</v>
      </c>
      <c r="J172" t="str">
        <f>IF(ISBLANK(VLOOKUP(G172,'Answers &amp; Theoretical'!G:L,6,FALSE)),"BLANK",VLOOKUP(G172,'Answers &amp; Theoretical'!G:L,6,FALSE))</f>
        <v>BLANK</v>
      </c>
      <c r="K172">
        <f t="shared" si="45"/>
        <v>0</v>
      </c>
    </row>
    <row r="173" spans="1:11" x14ac:dyDescent="0.3">
      <c r="A173" s="16">
        <f>IFERROR(
    IF(AND(
        NOT(ISBLANK(INDEX('Answers &amp; Theoretical'!J:J, MATCH(G173, 'Answers &amp; Theoretical'!G:G, 0)))),
        NOT(ISBLANK(INDEX('Answers &amp; Theoretical'!K:K, MATCH(G173, 'Answers &amp; Theoretical'!G:G, 0))))
    ), 1, 0),
    "NO MATCH"
)</f>
        <v>0</v>
      </c>
      <c r="B173">
        <v>0</v>
      </c>
      <c r="C173">
        <v>1</v>
      </c>
      <c r="D173">
        <v>1</v>
      </c>
      <c r="E173">
        <v>1</v>
      </c>
      <c r="F173">
        <v>2404</v>
      </c>
      <c r="G173">
        <v>2404.1999999999998</v>
      </c>
      <c r="I173">
        <v>0</v>
      </c>
      <c r="J173" t="str">
        <f>IF(ISBLANK(VLOOKUP(G173,'Answers &amp; Theoretical'!G:L,6,FALSE)),"BLANK",VLOOKUP(G173,'Answers &amp; Theoretical'!G:L,6,FALSE))</f>
        <v>BLANK</v>
      </c>
      <c r="K173">
        <f t="shared" si="45"/>
        <v>0</v>
      </c>
    </row>
    <row r="174" spans="1:11" x14ac:dyDescent="0.3">
      <c r="A174" s="16">
        <f>IFERROR(
    IF(AND(
        NOT(ISBLANK(INDEX('Answers &amp; Theoretical'!J:J, MATCH(G174, 'Answers &amp; Theoretical'!G:G, 0)))),
        NOT(ISBLANK(INDEX('Answers &amp; Theoretical'!K:K, MATCH(G174, 'Answers &amp; Theoretical'!G:G, 0))))
    ), 1, 0),
    "NO MATCH"
)</f>
        <v>0</v>
      </c>
      <c r="B174">
        <v>0</v>
      </c>
      <c r="C174">
        <v>1</v>
      </c>
      <c r="D174">
        <v>1</v>
      </c>
      <c r="E174">
        <v>1</v>
      </c>
      <c r="F174">
        <v>2404</v>
      </c>
      <c r="G174">
        <v>2404.3000000000002</v>
      </c>
      <c r="I174">
        <v>0</v>
      </c>
      <c r="J174" t="str">
        <f>IF(ISBLANK(VLOOKUP(G174,'Answers &amp; Theoretical'!G:L,6,FALSE)),"BLANK",VLOOKUP(G174,'Answers &amp; Theoretical'!G:L,6,FALSE))</f>
        <v>BLANK</v>
      </c>
      <c r="K174">
        <f t="shared" si="45"/>
        <v>0</v>
      </c>
    </row>
    <row r="175" spans="1:11" x14ac:dyDescent="0.3">
      <c r="A175" s="16">
        <f>IFERROR(
    IF(AND(
        NOT(ISBLANK(INDEX('Answers &amp; Theoretical'!J:J, MATCH(G175, 'Answers &amp; Theoretical'!G:G, 0)))),
        NOT(ISBLANK(INDEX('Answers &amp; Theoretical'!K:K, MATCH(G175, 'Answers &amp; Theoretical'!G:G, 0))))
    ), 1, 0),
    "NO MATCH"
)</f>
        <v>0</v>
      </c>
      <c r="B175">
        <v>0</v>
      </c>
      <c r="C175">
        <v>1</v>
      </c>
      <c r="D175">
        <v>1</v>
      </c>
      <c r="E175">
        <v>1</v>
      </c>
      <c r="F175">
        <v>2404</v>
      </c>
      <c r="G175">
        <v>2404.4</v>
      </c>
      <c r="I175">
        <v>0</v>
      </c>
      <c r="J175" t="str">
        <f>IF(ISBLANK(VLOOKUP(G175,'Answers &amp; Theoretical'!G:L,6,FALSE)),"BLANK",VLOOKUP(G175,'Answers &amp; Theoretical'!G:L,6,FALSE))</f>
        <v>BLANK</v>
      </c>
      <c r="K175">
        <f t="shared" si="45"/>
        <v>0</v>
      </c>
    </row>
    <row r="176" spans="1:11" x14ac:dyDescent="0.3">
      <c r="A176" s="16">
        <f>IFERROR(
    IF(AND(
        NOT(ISBLANK(INDEX('Answers &amp; Theoretical'!J:J, MATCH(G176, 'Answers &amp; Theoretical'!G:G, 0)))),
        NOT(ISBLANK(INDEX('Answers &amp; Theoretical'!K:K, MATCH(G176, 'Answers &amp; Theoretical'!G:G, 0))))
    ), 1, 0),
    "NO MATCH"
)</f>
        <v>0</v>
      </c>
      <c r="B176">
        <v>0</v>
      </c>
      <c r="C176">
        <v>1</v>
      </c>
      <c r="D176">
        <v>1</v>
      </c>
      <c r="E176">
        <v>1</v>
      </c>
      <c r="F176">
        <v>2404</v>
      </c>
      <c r="G176">
        <v>2404.5</v>
      </c>
      <c r="I176">
        <v>0</v>
      </c>
      <c r="J176" t="str">
        <f>IF(ISBLANK(VLOOKUP(G176,'Answers &amp; Theoretical'!G:L,6,FALSE)),"BLANK",VLOOKUP(G176,'Answers &amp; Theoretical'!G:L,6,FALSE))</f>
        <v>BLANK</v>
      </c>
      <c r="K176">
        <f t="shared" si="45"/>
        <v>0</v>
      </c>
    </row>
    <row r="177" spans="1:11" x14ac:dyDescent="0.3">
      <c r="A177" s="16">
        <f>IFERROR(
    IF(AND(
        NOT(ISBLANK(INDEX('Answers &amp; Theoretical'!J:J, MATCH(G177, 'Answers &amp; Theoretical'!G:G, 0)))),
        NOT(ISBLANK(INDEX('Answers &amp; Theoretical'!K:K, MATCH(G177, 'Answers &amp; Theoretical'!G:G, 0))))
    ), 1, 0),
    "NO MATCH"
)</f>
        <v>0</v>
      </c>
      <c r="B177">
        <v>0</v>
      </c>
      <c r="C177">
        <v>1</v>
      </c>
      <c r="D177">
        <v>1</v>
      </c>
      <c r="E177">
        <v>1</v>
      </c>
      <c r="F177">
        <v>2405</v>
      </c>
      <c r="G177">
        <v>2405.1</v>
      </c>
      <c r="I177">
        <v>0</v>
      </c>
      <c r="J177" t="str">
        <f>IF(ISBLANK(VLOOKUP(G177,'Answers &amp; Theoretical'!G:L,6,FALSE)),"BLANK",VLOOKUP(G177,'Answers &amp; Theoretical'!G:L,6,FALSE))</f>
        <v>BLANK</v>
      </c>
      <c r="K177">
        <f t="shared" si="45"/>
        <v>0</v>
      </c>
    </row>
    <row r="178" spans="1:11" x14ac:dyDescent="0.3">
      <c r="A178" s="16">
        <f>IFERROR(
    IF(AND(
        NOT(ISBLANK(INDEX('Answers &amp; Theoretical'!J:J, MATCH(G178, 'Answers &amp; Theoretical'!G:G, 0)))),
        NOT(ISBLANK(INDEX('Answers &amp; Theoretical'!K:K, MATCH(G178, 'Answers &amp; Theoretical'!G:G, 0))))
    ), 1, 0),
    "NO MATCH"
)</f>
        <v>0</v>
      </c>
      <c r="B178">
        <v>0</v>
      </c>
      <c r="C178">
        <v>1</v>
      </c>
      <c r="D178">
        <v>1</v>
      </c>
      <c r="E178">
        <v>1</v>
      </c>
      <c r="F178">
        <v>2405</v>
      </c>
      <c r="G178">
        <v>2405.1999999999998</v>
      </c>
      <c r="I178">
        <v>0</v>
      </c>
      <c r="J178" t="str">
        <f>IF(ISBLANK(VLOOKUP(G178,'Answers &amp; Theoretical'!G:L,6,FALSE)),"BLANK",VLOOKUP(G178,'Answers &amp; Theoretical'!G:L,6,FALSE))</f>
        <v>BLANK</v>
      </c>
      <c r="K178">
        <f t="shared" si="45"/>
        <v>0</v>
      </c>
    </row>
    <row r="179" spans="1:11" x14ac:dyDescent="0.3">
      <c r="A179" s="16">
        <f>IFERROR(
    IF(AND(
        NOT(ISBLANK(INDEX('Answers &amp; Theoretical'!J:J, MATCH(G179, 'Answers &amp; Theoretical'!G:G, 0)))),
        NOT(ISBLANK(INDEX('Answers &amp; Theoretical'!K:K, MATCH(G179, 'Answers &amp; Theoretical'!G:G, 0))))
    ), 1, 0),
    "NO MATCH"
)</f>
        <v>0</v>
      </c>
      <c r="B179">
        <v>0</v>
      </c>
      <c r="C179">
        <v>1</v>
      </c>
      <c r="D179">
        <v>1</v>
      </c>
      <c r="E179">
        <v>1</v>
      </c>
      <c r="F179">
        <v>2405</v>
      </c>
      <c r="G179">
        <v>2405.3000000000002</v>
      </c>
      <c r="I179">
        <v>0</v>
      </c>
      <c r="J179" t="str">
        <f>IF(ISBLANK(VLOOKUP(G179,'Answers &amp; Theoretical'!G:L,6,FALSE)),"BLANK",VLOOKUP(G179,'Answers &amp; Theoretical'!G:L,6,FALSE))</f>
        <v>BLANK</v>
      </c>
      <c r="K179">
        <f t="shared" si="45"/>
        <v>0</v>
      </c>
    </row>
    <row r="180" spans="1:11" x14ac:dyDescent="0.3">
      <c r="A180" s="16">
        <f>IFERROR(
    IF(AND(
        NOT(ISBLANK(INDEX('Answers &amp; Theoretical'!J:J, MATCH(G180, 'Answers &amp; Theoretical'!G:G, 0)))),
        NOT(ISBLANK(INDEX('Answers &amp; Theoretical'!K:K, MATCH(G180, 'Answers &amp; Theoretical'!G:G, 0))))
    ), 1, 0),
    "NO MATCH"
)</f>
        <v>0</v>
      </c>
      <c r="B180">
        <v>0</v>
      </c>
      <c r="C180">
        <v>1</v>
      </c>
      <c r="D180">
        <v>1</v>
      </c>
      <c r="E180">
        <v>1</v>
      </c>
      <c r="F180">
        <v>2405</v>
      </c>
      <c r="G180">
        <v>2405.4</v>
      </c>
      <c r="I180">
        <v>0</v>
      </c>
      <c r="J180" t="str">
        <f>IF(ISBLANK(VLOOKUP(G180,'Answers &amp; Theoretical'!G:L,6,FALSE)),"BLANK",VLOOKUP(G180,'Answers &amp; Theoretical'!G:L,6,FALSE))</f>
        <v>BLANK</v>
      </c>
      <c r="K180">
        <f t="shared" si="45"/>
        <v>0</v>
      </c>
    </row>
    <row r="181" spans="1:11" x14ac:dyDescent="0.3">
      <c r="A181" s="16">
        <f>IFERROR(
    IF(AND(
        NOT(ISBLANK(INDEX('Answers &amp; Theoretical'!J:J, MATCH(G181, 'Answers &amp; Theoretical'!G:G, 0)))),
        NOT(ISBLANK(INDEX('Answers &amp; Theoretical'!K:K, MATCH(G181, 'Answers &amp; Theoretical'!G:G, 0))))
    ), 1, 0),
    "NO MATCH"
)</f>
        <v>0</v>
      </c>
      <c r="B181">
        <v>0</v>
      </c>
      <c r="C181">
        <v>1</v>
      </c>
      <c r="D181">
        <v>1</v>
      </c>
      <c r="E181">
        <v>1</v>
      </c>
      <c r="F181">
        <v>2405</v>
      </c>
      <c r="G181">
        <v>2405.5</v>
      </c>
      <c r="I181">
        <v>0</v>
      </c>
      <c r="J181" t="str">
        <f>IF(ISBLANK(VLOOKUP(G181,'Answers &amp; Theoretical'!G:L,6,FALSE)),"BLANK",VLOOKUP(G181,'Answers &amp; Theoretical'!G:L,6,FALSE))</f>
        <v>BLANK</v>
      </c>
      <c r="K181">
        <f t="shared" si="45"/>
        <v>0</v>
      </c>
    </row>
    <row r="182" spans="1:11" x14ac:dyDescent="0.3">
      <c r="A182" s="16">
        <f>IFERROR(
    IF(AND(
        NOT(ISBLANK(INDEX('Answers &amp; Theoretical'!J:J, MATCH(G182, 'Answers &amp; Theoretical'!G:G, 0)))),
        NOT(ISBLANK(INDEX('Answers &amp; Theoretical'!K:K, MATCH(G182, 'Answers &amp; Theoretical'!G:G, 0))))
    ), 1, 0),
    "NO MATCH"
)</f>
        <v>0</v>
      </c>
      <c r="B182">
        <v>0</v>
      </c>
      <c r="C182">
        <v>1</v>
      </c>
      <c r="D182">
        <v>1</v>
      </c>
      <c r="E182">
        <v>1</v>
      </c>
      <c r="F182">
        <v>2405</v>
      </c>
      <c r="G182">
        <v>2405.6</v>
      </c>
      <c r="I182">
        <v>0</v>
      </c>
      <c r="J182" t="str">
        <f>IF(ISBLANK(VLOOKUP(G182,'Answers &amp; Theoretical'!G:L,6,FALSE)),"BLANK",VLOOKUP(G182,'Answers &amp; Theoretical'!G:L,6,FALSE))</f>
        <v>BLANK</v>
      </c>
      <c r="K182">
        <f t="shared" si="45"/>
        <v>0</v>
      </c>
    </row>
    <row r="183" spans="1:11" x14ac:dyDescent="0.3">
      <c r="A183" s="16">
        <f>IFERROR(
    IF(AND(
        NOT(ISBLANK(INDEX('Answers &amp; Theoretical'!J:J, MATCH(G183, 'Answers &amp; Theoretical'!G:G, 0)))),
        NOT(ISBLANK(INDEX('Answers &amp; Theoretical'!K:K, MATCH(G183, 'Answers &amp; Theoretical'!G:G, 0))))
    ), 1, 0),
    "NO MATCH"
)</f>
        <v>0</v>
      </c>
      <c r="B183">
        <v>0</v>
      </c>
      <c r="C183">
        <v>0</v>
      </c>
      <c r="D183">
        <v>1</v>
      </c>
      <c r="E183">
        <v>1</v>
      </c>
      <c r="F183">
        <v>2406</v>
      </c>
      <c r="G183">
        <v>2406.1</v>
      </c>
      <c r="I183">
        <v>0</v>
      </c>
      <c r="J183" t="str">
        <f>IF(ISBLANK(VLOOKUP(G183,'Answers &amp; Theoretical'!G:L,6,FALSE)),"BLANK",VLOOKUP(G183,'Answers &amp; Theoretical'!G:L,6,FALSE))</f>
        <v>BLANK</v>
      </c>
      <c r="K183">
        <f t="shared" si="45"/>
        <v>0</v>
      </c>
    </row>
    <row r="184" spans="1:11" x14ac:dyDescent="0.3">
      <c r="A184" s="16">
        <f>IFERROR(
    IF(AND(
        NOT(ISBLANK(INDEX('Answers &amp; Theoretical'!J:J, MATCH(G184, 'Answers &amp; Theoretical'!G:G, 0)))),
        NOT(ISBLANK(INDEX('Answers &amp; Theoretical'!K:K, MATCH(G184, 'Answers &amp; Theoretical'!G:G, 0))))
    ), 1, 0),
    "NO MATCH"
)</f>
        <v>0</v>
      </c>
      <c r="B184">
        <v>0</v>
      </c>
      <c r="C184">
        <v>0</v>
      </c>
      <c r="D184">
        <v>1</v>
      </c>
      <c r="E184">
        <v>1</v>
      </c>
      <c r="F184">
        <v>2406</v>
      </c>
      <c r="G184">
        <v>2406.1999999999998</v>
      </c>
      <c r="I184">
        <v>0</v>
      </c>
      <c r="J184" t="str">
        <f>IF(ISBLANK(VLOOKUP(G184,'Answers &amp; Theoretical'!G:L,6,FALSE)),"BLANK",VLOOKUP(G184,'Answers &amp; Theoretical'!G:L,6,FALSE))</f>
        <v>BLANK</v>
      </c>
      <c r="K184">
        <f t="shared" si="45"/>
        <v>0</v>
      </c>
    </row>
    <row r="185" spans="1:11" x14ac:dyDescent="0.3">
      <c r="A185" s="16">
        <f>IFERROR(
    IF(AND(
        NOT(ISBLANK(INDEX('Answers &amp; Theoretical'!J:J, MATCH(G185, 'Answers &amp; Theoretical'!G:G, 0)))),
        NOT(ISBLANK(INDEX('Answers &amp; Theoretical'!K:K, MATCH(G185, 'Answers &amp; Theoretical'!G:G, 0))))
    ), 1, 0),
    "NO MATCH"
)</f>
        <v>0</v>
      </c>
      <c r="B185">
        <v>0</v>
      </c>
      <c r="C185">
        <v>1</v>
      </c>
      <c r="D185">
        <v>1</v>
      </c>
      <c r="E185">
        <v>1</v>
      </c>
      <c r="F185">
        <v>2407</v>
      </c>
      <c r="G185">
        <v>2407.1</v>
      </c>
      <c r="I185">
        <v>0</v>
      </c>
      <c r="J185" t="str">
        <f>IF(ISBLANK(VLOOKUP(G185,'Answers &amp; Theoretical'!G:L,6,FALSE)),"BLANK",VLOOKUP(G185,'Answers &amp; Theoretical'!G:L,6,FALSE))</f>
        <v>BLANK</v>
      </c>
      <c r="K185">
        <f t="shared" si="45"/>
        <v>0</v>
      </c>
    </row>
    <row r="186" spans="1:11" x14ac:dyDescent="0.3">
      <c r="A186" s="16">
        <f>IFERROR(
    IF(AND(
        NOT(ISBLANK(INDEX('Answers &amp; Theoretical'!J:J, MATCH(G186, 'Answers &amp; Theoretical'!G:G, 0)))),
        NOT(ISBLANK(INDEX('Answers &amp; Theoretical'!K:K, MATCH(G186, 'Answers &amp; Theoretical'!G:G, 0))))
    ), 1, 0),
    "NO MATCH"
)</f>
        <v>0</v>
      </c>
      <c r="B186">
        <v>0</v>
      </c>
      <c r="C186">
        <v>1</v>
      </c>
      <c r="D186">
        <v>1</v>
      </c>
      <c r="E186">
        <v>1</v>
      </c>
      <c r="F186">
        <v>2407</v>
      </c>
      <c r="G186">
        <v>2407.1999999999998</v>
      </c>
      <c r="I186">
        <v>0</v>
      </c>
      <c r="J186" t="str">
        <f>IF(ISBLANK(VLOOKUP(G186,'Answers &amp; Theoretical'!G:L,6,FALSE)),"BLANK",VLOOKUP(G186,'Answers &amp; Theoretical'!G:L,6,FALSE))</f>
        <v>BLANK</v>
      </c>
      <c r="K186">
        <f t="shared" si="45"/>
        <v>0</v>
      </c>
    </row>
    <row r="187" spans="1:11" x14ac:dyDescent="0.3">
      <c r="A187" s="16">
        <f>IFERROR(
    IF(AND(
        NOT(ISBLANK(INDEX('Answers &amp; Theoretical'!J:J, MATCH(G187, 'Answers &amp; Theoretical'!G:G, 0)))),
        NOT(ISBLANK(INDEX('Answers &amp; Theoretical'!K:K, MATCH(G187, 'Answers &amp; Theoretical'!G:G, 0))))
    ), 1, 0),
    "NO MATCH"
)</f>
        <v>0</v>
      </c>
      <c r="B187">
        <v>0</v>
      </c>
      <c r="C187">
        <v>1</v>
      </c>
      <c r="D187">
        <v>1</v>
      </c>
      <c r="E187">
        <v>1</v>
      </c>
      <c r="F187">
        <v>2407</v>
      </c>
      <c r="G187">
        <v>2407.3000000000002</v>
      </c>
      <c r="I187">
        <v>0</v>
      </c>
      <c r="J187" t="str">
        <f>IF(ISBLANK(VLOOKUP(G187,'Answers &amp; Theoretical'!G:L,6,FALSE)),"BLANK",VLOOKUP(G187,'Answers &amp; Theoretical'!G:L,6,FALSE))</f>
        <v>BLANK</v>
      </c>
      <c r="K187">
        <f t="shared" si="45"/>
        <v>0</v>
      </c>
    </row>
    <row r="188" spans="1:11" x14ac:dyDescent="0.3">
      <c r="A188" s="16">
        <f>IFERROR(
    IF(AND(
        NOT(ISBLANK(INDEX('Answers &amp; Theoretical'!J:J, MATCH(G188, 'Answers &amp; Theoretical'!G:G, 0)))),
        NOT(ISBLANK(INDEX('Answers &amp; Theoretical'!K:K, MATCH(G188, 'Answers &amp; Theoretical'!G:G, 0))))
    ), 1, 0),
    "NO MATCH"
)</f>
        <v>0</v>
      </c>
      <c r="B188">
        <v>0</v>
      </c>
      <c r="C188">
        <v>1</v>
      </c>
      <c r="D188">
        <v>1</v>
      </c>
      <c r="E188">
        <v>1</v>
      </c>
      <c r="F188">
        <v>2408</v>
      </c>
      <c r="G188">
        <v>2408.1</v>
      </c>
      <c r="I188">
        <v>0</v>
      </c>
      <c r="J188" t="str">
        <f>IF(ISBLANK(VLOOKUP(G188,'Answers &amp; Theoretical'!G:L,6,FALSE)),"BLANK",VLOOKUP(G188,'Answers &amp; Theoretical'!G:L,6,FALSE))</f>
        <v>BLANK</v>
      </c>
      <c r="K188">
        <f t="shared" si="45"/>
        <v>0</v>
      </c>
    </row>
    <row r="189" spans="1:11" x14ac:dyDescent="0.3">
      <c r="A189" s="16">
        <f>IFERROR(
    IF(AND(
        NOT(ISBLANK(INDEX('Answers &amp; Theoretical'!J:J, MATCH(G189, 'Answers &amp; Theoretical'!G:G, 0)))),
        NOT(ISBLANK(INDEX('Answers &amp; Theoretical'!K:K, MATCH(G189, 'Answers &amp; Theoretical'!G:G, 0))))
    ), 1, 0),
    "NO MATCH"
)</f>
        <v>0</v>
      </c>
      <c r="B189">
        <v>0</v>
      </c>
      <c r="C189">
        <v>1</v>
      </c>
      <c r="D189">
        <v>1</v>
      </c>
      <c r="E189">
        <v>1</v>
      </c>
      <c r="F189">
        <v>2408</v>
      </c>
      <c r="G189">
        <v>2408.1999999999998</v>
      </c>
      <c r="I189">
        <v>0</v>
      </c>
      <c r="J189" t="str">
        <f>IF(ISBLANK(VLOOKUP(G189,'Answers &amp; Theoretical'!G:L,6,FALSE)),"BLANK",VLOOKUP(G189,'Answers &amp; Theoretical'!G:L,6,FALSE))</f>
        <v>BLANK</v>
      </c>
      <c r="K189">
        <f t="shared" si="45"/>
        <v>0</v>
      </c>
    </row>
    <row r="190" spans="1:11" x14ac:dyDescent="0.3">
      <c r="A190" s="16">
        <f>IFERROR(
    IF(AND(
        NOT(ISBLANK(INDEX('Answers &amp; Theoretical'!J:J, MATCH(G190, 'Answers &amp; Theoretical'!G:G, 0)))),
        NOT(ISBLANK(INDEX('Answers &amp; Theoretical'!K:K, MATCH(G190, 'Answers &amp; Theoretical'!G:G, 0))))
    ), 1, 0),
    "NO MATCH"
)</f>
        <v>0</v>
      </c>
      <c r="B190">
        <v>0</v>
      </c>
      <c r="C190">
        <v>1</v>
      </c>
      <c r="D190">
        <v>1</v>
      </c>
      <c r="E190">
        <v>1</v>
      </c>
      <c r="F190">
        <v>2408</v>
      </c>
      <c r="G190">
        <v>2408.3000000000002</v>
      </c>
      <c r="I190">
        <v>0</v>
      </c>
      <c r="J190" t="str">
        <f>IF(ISBLANK(VLOOKUP(G190,'Answers &amp; Theoretical'!G:L,6,FALSE)),"BLANK",VLOOKUP(G190,'Answers &amp; Theoretical'!G:L,6,FALSE))</f>
        <v>BLANK</v>
      </c>
      <c r="K190">
        <f t="shared" si="45"/>
        <v>0</v>
      </c>
    </row>
    <row r="191" spans="1:11" x14ac:dyDescent="0.3">
      <c r="A191" s="16">
        <f>IFERROR(
    IF(AND(
        NOT(ISBLANK(INDEX('Answers &amp; Theoretical'!J:J, MATCH(G191, 'Answers &amp; Theoretical'!G:G, 0)))),
        NOT(ISBLANK(INDEX('Answers &amp; Theoretical'!K:K, MATCH(G191, 'Answers &amp; Theoretical'!G:G, 0))))
    ), 1, 0),
    "NO MATCH"
)</f>
        <v>0</v>
      </c>
      <c r="B191">
        <v>0</v>
      </c>
      <c r="C191">
        <v>1</v>
      </c>
      <c r="D191">
        <v>1</v>
      </c>
      <c r="E191">
        <v>1</v>
      </c>
      <c r="F191">
        <v>2409</v>
      </c>
      <c r="G191">
        <v>2409.1</v>
      </c>
      <c r="I191">
        <v>0</v>
      </c>
      <c r="J191" t="str">
        <f>IF(ISBLANK(VLOOKUP(G191,'Answers &amp; Theoretical'!G:L,6,FALSE)),"BLANK",VLOOKUP(G191,'Answers &amp; Theoretical'!G:L,6,FALSE))</f>
        <v>BLANK</v>
      </c>
      <c r="K191">
        <f t="shared" si="45"/>
        <v>0</v>
      </c>
    </row>
    <row r="192" spans="1:11" x14ac:dyDescent="0.3">
      <c r="A192" s="16">
        <f>IFERROR(
    IF(AND(
        NOT(ISBLANK(INDEX('Answers &amp; Theoretical'!J:J, MATCH(G192, 'Answers &amp; Theoretical'!G:G, 0)))),
        NOT(ISBLANK(INDEX('Answers &amp; Theoretical'!K:K, MATCH(G192, 'Answers &amp; Theoretical'!G:G, 0))))
    ), 1, 0),
    "NO MATCH"
)</f>
        <v>0</v>
      </c>
      <c r="B192">
        <v>0</v>
      </c>
      <c r="C192">
        <v>1</v>
      </c>
      <c r="D192">
        <v>1</v>
      </c>
      <c r="E192">
        <v>1</v>
      </c>
      <c r="F192">
        <v>2409</v>
      </c>
      <c r="G192">
        <v>2409.1999999999998</v>
      </c>
      <c r="I192">
        <v>0</v>
      </c>
      <c r="J192" t="str">
        <f>IF(ISBLANK(VLOOKUP(G192,'Answers &amp; Theoretical'!G:L,6,FALSE)),"BLANK",VLOOKUP(G192,'Answers &amp; Theoretical'!G:L,6,FALSE))</f>
        <v>BLANK</v>
      </c>
      <c r="K192">
        <f t="shared" si="45"/>
        <v>0</v>
      </c>
    </row>
    <row r="193" spans="1:11" x14ac:dyDescent="0.3">
      <c r="A193" s="16">
        <f>IFERROR(
    IF(AND(
        NOT(ISBLANK(INDEX('Answers &amp; Theoretical'!J:J, MATCH(G193, 'Answers &amp; Theoretical'!G:G, 0)))),
        NOT(ISBLANK(INDEX('Answers &amp; Theoretical'!K:K, MATCH(G193, 'Answers &amp; Theoretical'!G:G, 0))))
    ), 1, 0),
    "NO MATCH"
)</f>
        <v>0</v>
      </c>
      <c r="B193">
        <v>0</v>
      </c>
      <c r="C193">
        <v>1</v>
      </c>
      <c r="D193">
        <v>1</v>
      </c>
      <c r="E193">
        <v>1</v>
      </c>
      <c r="F193">
        <v>2410</v>
      </c>
      <c r="G193">
        <v>2410.1</v>
      </c>
      <c r="I193">
        <v>1</v>
      </c>
      <c r="J193" t="str">
        <f>IF(ISBLANK(VLOOKUP(G193,'Answers &amp; Theoretical'!G:L,6,FALSE)),"BLANK",VLOOKUP(G193,'Answers &amp; Theoretical'!G:L,6,FALSE))</f>
        <v>BLANK</v>
      </c>
      <c r="K193">
        <f t="shared" si="45"/>
        <v>1</v>
      </c>
    </row>
    <row r="194" spans="1:11" x14ac:dyDescent="0.3">
      <c r="A194" s="16">
        <f>IFERROR(
    IF(AND(
        NOT(ISBLANK(INDEX('Answers &amp; Theoretical'!J:J, MATCH(G194, 'Answers &amp; Theoretical'!G:G, 0)))),
        NOT(ISBLANK(INDEX('Answers &amp; Theoretical'!K:K, MATCH(G194, 'Answers &amp; Theoretical'!G:G, 0))))
    ), 1, 0),
    "NO MATCH"
)</f>
        <v>0</v>
      </c>
      <c r="B194">
        <v>0</v>
      </c>
      <c r="C194">
        <v>1</v>
      </c>
      <c r="D194">
        <v>1</v>
      </c>
      <c r="E194">
        <v>1</v>
      </c>
      <c r="F194">
        <v>2411</v>
      </c>
      <c r="G194">
        <v>2411.1</v>
      </c>
      <c r="I194">
        <v>0</v>
      </c>
      <c r="J194" t="str">
        <f>IF(ISBLANK(VLOOKUP(G194,'Answers &amp; Theoretical'!G:L,6,FALSE)),"BLANK",VLOOKUP(G194,'Answers &amp; Theoretical'!G:L,6,FALSE))</f>
        <v>BLANK</v>
      </c>
      <c r="K194">
        <f t="shared" ref="K194:K257" si="52">IF(SUMIFS(J:J, F:F, F194, I:I, 1) &lt; SUMIFS(I:I, F:F, F194, I:I, 1), 1, 0)</f>
        <v>0</v>
      </c>
    </row>
    <row r="195" spans="1:11" x14ac:dyDescent="0.3">
      <c r="A195" s="16">
        <f>IFERROR(
    IF(AND(
        NOT(ISBLANK(INDEX('Answers &amp; Theoretical'!J:J, MATCH(G195, 'Answers &amp; Theoretical'!G:G, 0)))),
        NOT(ISBLANK(INDEX('Answers &amp; Theoretical'!K:K, MATCH(G195, 'Answers &amp; Theoretical'!G:G, 0))))
    ), 1, 0),
    "NO MATCH"
)</f>
        <v>0</v>
      </c>
      <c r="B195">
        <v>0</v>
      </c>
      <c r="C195">
        <v>1</v>
      </c>
      <c r="D195">
        <v>1</v>
      </c>
      <c r="E195">
        <v>1</v>
      </c>
      <c r="F195">
        <v>2411</v>
      </c>
      <c r="G195">
        <v>2411.1999999999998</v>
      </c>
      <c r="I195">
        <v>0</v>
      </c>
      <c r="J195" t="str">
        <f>IF(ISBLANK(VLOOKUP(G195,'Answers &amp; Theoretical'!G:L,6,FALSE)),"BLANK",VLOOKUP(G195,'Answers &amp; Theoretical'!G:L,6,FALSE))</f>
        <v>BLANK</v>
      </c>
      <c r="K195">
        <f t="shared" si="52"/>
        <v>0</v>
      </c>
    </row>
    <row r="196" spans="1:11" x14ac:dyDescent="0.3">
      <c r="A196" s="16">
        <f>IFERROR(
    IF(AND(
        NOT(ISBLANK(INDEX('Answers &amp; Theoretical'!J:J, MATCH(G196, 'Answers &amp; Theoretical'!G:G, 0)))),
        NOT(ISBLANK(INDEX('Answers &amp; Theoretical'!K:K, MATCH(G196, 'Answers &amp; Theoretical'!G:G, 0))))
    ), 1, 0),
    "NO MATCH"
)</f>
        <v>0</v>
      </c>
      <c r="B196">
        <v>0</v>
      </c>
      <c r="C196">
        <v>1</v>
      </c>
      <c r="D196">
        <v>1</v>
      </c>
      <c r="E196">
        <v>1</v>
      </c>
      <c r="F196">
        <v>2411</v>
      </c>
      <c r="G196">
        <v>2411.3000000000002</v>
      </c>
      <c r="I196">
        <v>0</v>
      </c>
      <c r="J196" t="str">
        <f>IF(ISBLANK(VLOOKUP(G196,'Answers &amp; Theoretical'!G:L,6,FALSE)),"BLANK",VLOOKUP(G196,'Answers &amp; Theoretical'!G:L,6,FALSE))</f>
        <v>BLANK</v>
      </c>
      <c r="K196">
        <f t="shared" si="52"/>
        <v>0</v>
      </c>
    </row>
    <row r="197" spans="1:11" x14ac:dyDescent="0.3">
      <c r="A197" s="16">
        <f>IFERROR(
    IF(AND(
        NOT(ISBLANK(INDEX('Answers &amp; Theoretical'!J:J, MATCH(G197, 'Answers &amp; Theoretical'!G:G, 0)))),
        NOT(ISBLANK(INDEX('Answers &amp; Theoretical'!K:K, MATCH(G197, 'Answers &amp; Theoretical'!G:G, 0))))
    ), 1, 0),
    "NO MATCH"
)</f>
        <v>0</v>
      </c>
      <c r="B197">
        <v>0</v>
      </c>
      <c r="C197">
        <v>1</v>
      </c>
      <c r="D197">
        <v>1</v>
      </c>
      <c r="E197">
        <v>1</v>
      </c>
      <c r="F197">
        <v>2411</v>
      </c>
      <c r="G197">
        <v>2411.4</v>
      </c>
      <c r="I197">
        <v>0</v>
      </c>
      <c r="J197" t="str">
        <f>IF(ISBLANK(VLOOKUP(G197,'Answers &amp; Theoretical'!G:L,6,FALSE)),"BLANK",VLOOKUP(G197,'Answers &amp; Theoretical'!G:L,6,FALSE))</f>
        <v>BLANK</v>
      </c>
      <c r="K197">
        <f t="shared" si="52"/>
        <v>0</v>
      </c>
    </row>
    <row r="198" spans="1:11" x14ac:dyDescent="0.3">
      <c r="A198" s="16">
        <f>IFERROR(
    IF(AND(
        NOT(ISBLANK(INDEX('Answers &amp; Theoretical'!J:J, MATCH(G198, 'Answers &amp; Theoretical'!G:G, 0)))),
        NOT(ISBLANK(INDEX('Answers &amp; Theoretical'!K:K, MATCH(G198, 'Answers &amp; Theoretical'!G:G, 0))))
    ), 1, 0),
    "NO MATCH"
)</f>
        <v>0</v>
      </c>
      <c r="B198">
        <v>0</v>
      </c>
      <c r="C198">
        <v>1</v>
      </c>
      <c r="D198">
        <v>1</v>
      </c>
      <c r="E198">
        <v>1</v>
      </c>
      <c r="F198">
        <v>2411</v>
      </c>
      <c r="G198">
        <v>2411.5</v>
      </c>
      <c r="I198">
        <v>0</v>
      </c>
      <c r="J198" t="str">
        <f>IF(ISBLANK(VLOOKUP(G198,'Answers &amp; Theoretical'!G:L,6,FALSE)),"BLANK",VLOOKUP(G198,'Answers &amp; Theoretical'!G:L,6,FALSE))</f>
        <v>BLANK</v>
      </c>
      <c r="K198">
        <f t="shared" si="52"/>
        <v>0</v>
      </c>
    </row>
    <row r="199" spans="1:11" x14ac:dyDescent="0.3">
      <c r="A199" s="16">
        <f>IFERROR(
    IF(AND(
        NOT(ISBLANK(INDEX('Answers &amp; Theoretical'!J:J, MATCH(G199, 'Answers &amp; Theoretical'!G:G, 0)))),
        NOT(ISBLANK(INDEX('Answers &amp; Theoretical'!K:K, MATCH(G199, 'Answers &amp; Theoretical'!G:G, 0))))
    ), 1, 0),
    "NO MATCH"
)</f>
        <v>0</v>
      </c>
      <c r="B199">
        <v>0</v>
      </c>
      <c r="C199">
        <v>1</v>
      </c>
      <c r="D199">
        <v>1</v>
      </c>
      <c r="E199">
        <v>1</v>
      </c>
      <c r="F199">
        <v>2412</v>
      </c>
      <c r="G199">
        <v>2412.1</v>
      </c>
      <c r="I199">
        <v>0</v>
      </c>
      <c r="J199" t="str">
        <f>IF(ISBLANK(VLOOKUP(G199,'Answers &amp; Theoretical'!G:L,6,FALSE)),"BLANK",VLOOKUP(G199,'Answers &amp; Theoretical'!G:L,6,FALSE))</f>
        <v>BLANK</v>
      </c>
      <c r="K199">
        <f t="shared" si="52"/>
        <v>0</v>
      </c>
    </row>
    <row r="200" spans="1:11" x14ac:dyDescent="0.3">
      <c r="A200" s="16">
        <f>IFERROR(
    IF(AND(
        NOT(ISBLANK(INDEX('Answers &amp; Theoretical'!J:J, MATCH(G200, 'Answers &amp; Theoretical'!G:G, 0)))),
        NOT(ISBLANK(INDEX('Answers &amp; Theoretical'!K:K, MATCH(G200, 'Answers &amp; Theoretical'!G:G, 0))))
    ), 1, 0),
    "NO MATCH"
)</f>
        <v>0</v>
      </c>
      <c r="B200">
        <v>0</v>
      </c>
      <c r="C200">
        <v>1</v>
      </c>
      <c r="D200">
        <v>1</v>
      </c>
      <c r="E200">
        <v>1</v>
      </c>
      <c r="F200">
        <v>2412</v>
      </c>
      <c r="G200">
        <v>2412.1999999999998</v>
      </c>
      <c r="I200">
        <v>0</v>
      </c>
      <c r="J200" t="str">
        <f>IF(ISBLANK(VLOOKUP(G200,'Answers &amp; Theoretical'!G:L,6,FALSE)),"BLANK",VLOOKUP(G200,'Answers &amp; Theoretical'!G:L,6,FALSE))</f>
        <v>BLANK</v>
      </c>
      <c r="K200">
        <f t="shared" si="52"/>
        <v>0</v>
      </c>
    </row>
    <row r="201" spans="1:11" x14ac:dyDescent="0.3">
      <c r="A201" s="16">
        <f>IFERROR(
    IF(AND(
        NOT(ISBLANK(INDEX('Answers &amp; Theoretical'!J:J, MATCH(G201, 'Answers &amp; Theoretical'!G:G, 0)))),
        NOT(ISBLANK(INDEX('Answers &amp; Theoretical'!K:K, MATCH(G201, 'Answers &amp; Theoretical'!G:G, 0))))
    ), 1, 0),
    "NO MATCH"
)</f>
        <v>0</v>
      </c>
      <c r="B201">
        <v>0</v>
      </c>
      <c r="C201">
        <v>1</v>
      </c>
      <c r="D201">
        <v>1</v>
      </c>
      <c r="E201">
        <v>1</v>
      </c>
      <c r="F201">
        <v>2412</v>
      </c>
      <c r="G201">
        <v>2412.3000000000002</v>
      </c>
      <c r="I201">
        <v>0</v>
      </c>
      <c r="J201" t="str">
        <f>IF(ISBLANK(VLOOKUP(G201,'Answers &amp; Theoretical'!G:L,6,FALSE)),"BLANK",VLOOKUP(G201,'Answers &amp; Theoretical'!G:L,6,FALSE))</f>
        <v>BLANK</v>
      </c>
      <c r="K201">
        <f t="shared" si="52"/>
        <v>0</v>
      </c>
    </row>
    <row r="202" spans="1:11" x14ac:dyDescent="0.3">
      <c r="A202" s="16">
        <f>IFERROR(
    IF(AND(
        NOT(ISBLANK(INDEX('Answers &amp; Theoretical'!J:J, MATCH(G202, 'Answers &amp; Theoretical'!G:G, 0)))),
        NOT(ISBLANK(INDEX('Answers &amp; Theoretical'!K:K, MATCH(G202, 'Answers &amp; Theoretical'!G:G, 0))))
    ), 1, 0),
    "NO MATCH"
)</f>
        <v>0</v>
      </c>
      <c r="B202">
        <v>0</v>
      </c>
      <c r="C202">
        <v>1</v>
      </c>
      <c r="D202">
        <v>1</v>
      </c>
      <c r="E202">
        <v>1</v>
      </c>
      <c r="F202">
        <v>2413</v>
      </c>
      <c r="G202">
        <v>2413.1</v>
      </c>
      <c r="I202">
        <v>0</v>
      </c>
      <c r="J202" t="str">
        <f>IF(ISBLANK(VLOOKUP(G202,'Answers &amp; Theoretical'!G:L,6,FALSE)),"BLANK",VLOOKUP(G202,'Answers &amp; Theoretical'!G:L,6,FALSE))</f>
        <v>BLANK</v>
      </c>
      <c r="K202">
        <f t="shared" si="52"/>
        <v>0</v>
      </c>
    </row>
    <row r="203" spans="1:11" x14ac:dyDescent="0.3">
      <c r="A203" s="16">
        <f>IFERROR(
    IF(AND(
        NOT(ISBLANK(INDEX('Answers &amp; Theoretical'!J:J, MATCH(G203, 'Answers &amp; Theoretical'!G:G, 0)))),
        NOT(ISBLANK(INDEX('Answers &amp; Theoretical'!K:K, MATCH(G203, 'Answers &amp; Theoretical'!G:G, 0))))
    ), 1, 0),
    "NO MATCH"
)</f>
        <v>0</v>
      </c>
      <c r="B203">
        <v>0</v>
      </c>
      <c r="C203">
        <v>1</v>
      </c>
      <c r="D203">
        <v>1</v>
      </c>
      <c r="E203">
        <v>1</v>
      </c>
      <c r="F203">
        <v>2413</v>
      </c>
      <c r="G203">
        <v>2413.1999999999998</v>
      </c>
      <c r="I203">
        <v>0</v>
      </c>
      <c r="J203" t="str">
        <f>IF(ISBLANK(VLOOKUP(G203,'Answers &amp; Theoretical'!G:L,6,FALSE)),"BLANK",VLOOKUP(G203,'Answers &amp; Theoretical'!G:L,6,FALSE))</f>
        <v>BLANK</v>
      </c>
      <c r="K203">
        <f t="shared" si="52"/>
        <v>0</v>
      </c>
    </row>
    <row r="204" spans="1:11" x14ac:dyDescent="0.3">
      <c r="A204" s="16">
        <f>IFERROR(
    IF(AND(
        NOT(ISBLANK(INDEX('Answers &amp; Theoretical'!J:J, MATCH(G204, 'Answers &amp; Theoretical'!G:G, 0)))),
        NOT(ISBLANK(INDEX('Answers &amp; Theoretical'!K:K, MATCH(G204, 'Answers &amp; Theoretical'!G:G, 0))))
    ), 1, 0),
    "NO MATCH"
)</f>
        <v>0</v>
      </c>
      <c r="B204">
        <v>0</v>
      </c>
      <c r="C204">
        <v>1</v>
      </c>
      <c r="D204">
        <v>1</v>
      </c>
      <c r="E204">
        <v>1</v>
      </c>
      <c r="F204">
        <v>2414</v>
      </c>
      <c r="G204">
        <v>2414.1</v>
      </c>
      <c r="I204">
        <v>1</v>
      </c>
      <c r="J204" t="str">
        <f>IF(ISBLANK(VLOOKUP(G204,'Answers &amp; Theoretical'!G:L,6,FALSE)),"BLANK",VLOOKUP(G204,'Answers &amp; Theoretical'!G:L,6,FALSE))</f>
        <v>BLANK</v>
      </c>
      <c r="K204">
        <f t="shared" si="52"/>
        <v>1</v>
      </c>
    </row>
    <row r="205" spans="1:11" x14ac:dyDescent="0.3">
      <c r="A205" s="16">
        <f>IFERROR(
    IF(AND(
        NOT(ISBLANK(INDEX('Answers &amp; Theoretical'!J:J, MATCH(G205, 'Answers &amp; Theoretical'!G:G, 0)))),
        NOT(ISBLANK(INDEX('Answers &amp; Theoretical'!K:K, MATCH(G205, 'Answers &amp; Theoretical'!G:G, 0))))
    ), 1, 0),
    "NO MATCH"
)</f>
        <v>0</v>
      </c>
      <c r="B205">
        <v>0</v>
      </c>
      <c r="C205">
        <v>0</v>
      </c>
      <c r="D205">
        <v>0</v>
      </c>
      <c r="E205">
        <v>1</v>
      </c>
      <c r="F205">
        <v>2415</v>
      </c>
      <c r="G205">
        <v>2415.1</v>
      </c>
      <c r="I205">
        <v>0</v>
      </c>
      <c r="J205" t="str">
        <f>IF(ISBLANK(VLOOKUP(G205,'Answers &amp; Theoretical'!G:L,6,FALSE)),"BLANK",VLOOKUP(G205,'Answers &amp; Theoretical'!G:L,6,FALSE))</f>
        <v>BLANK</v>
      </c>
      <c r="K205">
        <f t="shared" si="52"/>
        <v>0</v>
      </c>
    </row>
    <row r="206" spans="1:11" x14ac:dyDescent="0.3">
      <c r="A206" s="16">
        <f>IFERROR(
    IF(AND(
        NOT(ISBLANK(INDEX('Answers &amp; Theoretical'!J:J, MATCH(G206, 'Answers &amp; Theoretical'!G:G, 0)))),
        NOT(ISBLANK(INDEX('Answers &amp; Theoretical'!K:K, MATCH(G206, 'Answers &amp; Theoretical'!G:G, 0))))
    ), 1, 0),
    "NO MATCH"
)</f>
        <v>0</v>
      </c>
      <c r="B206">
        <v>0</v>
      </c>
      <c r="C206">
        <v>0</v>
      </c>
      <c r="D206">
        <v>0</v>
      </c>
      <c r="E206">
        <v>1</v>
      </c>
      <c r="F206">
        <v>2415</v>
      </c>
      <c r="G206">
        <v>2415.1999999999998</v>
      </c>
      <c r="I206">
        <v>0</v>
      </c>
      <c r="J206" t="str">
        <f>IF(ISBLANK(VLOOKUP(G206,'Answers &amp; Theoretical'!G:L,6,FALSE)),"BLANK",VLOOKUP(G206,'Answers &amp; Theoretical'!G:L,6,FALSE))</f>
        <v>BLANK</v>
      </c>
      <c r="K206">
        <f t="shared" si="52"/>
        <v>0</v>
      </c>
    </row>
    <row r="207" spans="1:11" x14ac:dyDescent="0.3">
      <c r="A207" s="16">
        <f>IFERROR(
    IF(AND(
        NOT(ISBLANK(INDEX('Answers &amp; Theoretical'!J:J, MATCH(G207, 'Answers &amp; Theoretical'!G:G, 0)))),
        NOT(ISBLANK(INDEX('Answers &amp; Theoretical'!K:K, MATCH(G207, 'Answers &amp; Theoretical'!G:G, 0))))
    ), 1, 0),
    "NO MATCH"
)</f>
        <v>0</v>
      </c>
      <c r="B207">
        <v>0</v>
      </c>
      <c r="C207">
        <v>0</v>
      </c>
      <c r="D207">
        <v>0</v>
      </c>
      <c r="E207">
        <v>1</v>
      </c>
      <c r="F207">
        <v>2415</v>
      </c>
      <c r="G207">
        <v>2415.3000000000002</v>
      </c>
      <c r="I207">
        <v>0</v>
      </c>
      <c r="J207" t="str">
        <f>IF(ISBLANK(VLOOKUP(G207,'Answers &amp; Theoretical'!G:L,6,FALSE)),"BLANK",VLOOKUP(G207,'Answers &amp; Theoretical'!G:L,6,FALSE))</f>
        <v>BLANK</v>
      </c>
      <c r="K207">
        <f t="shared" si="52"/>
        <v>0</v>
      </c>
    </row>
    <row r="208" spans="1:11" x14ac:dyDescent="0.3">
      <c r="A208" s="16">
        <f>IFERROR(
    IF(AND(
        NOT(ISBLANK(INDEX('Answers &amp; Theoretical'!J:J, MATCH(G208, 'Answers &amp; Theoretical'!G:G, 0)))),
        NOT(ISBLANK(INDEX('Answers &amp; Theoretical'!K:K, MATCH(G208, 'Answers &amp; Theoretical'!G:G, 0))))
    ), 1, 0),
    "NO MATCH"
)</f>
        <v>0</v>
      </c>
      <c r="B208">
        <v>0</v>
      </c>
      <c r="C208">
        <v>0</v>
      </c>
      <c r="D208">
        <v>0</v>
      </c>
      <c r="E208">
        <v>1</v>
      </c>
      <c r="F208">
        <v>2415</v>
      </c>
      <c r="G208">
        <v>2415.4</v>
      </c>
      <c r="I208">
        <v>0</v>
      </c>
      <c r="J208" t="str">
        <f>IF(ISBLANK(VLOOKUP(G208,'Answers &amp; Theoretical'!G:L,6,FALSE)),"BLANK",VLOOKUP(G208,'Answers &amp; Theoretical'!G:L,6,FALSE))</f>
        <v>BLANK</v>
      </c>
      <c r="K208">
        <f t="shared" si="52"/>
        <v>0</v>
      </c>
    </row>
    <row r="209" spans="1:11" x14ac:dyDescent="0.3">
      <c r="A209" s="16">
        <f>IFERROR(
    IF(AND(
        NOT(ISBLANK(INDEX('Answers &amp; Theoretical'!J:J, MATCH(G209, 'Answers &amp; Theoretical'!G:G, 0)))),
        NOT(ISBLANK(INDEX('Answers &amp; Theoretical'!K:K, MATCH(G209, 'Answers &amp; Theoretical'!G:G, 0))))
    ), 1, 0),
    "NO MATCH"
)</f>
        <v>0</v>
      </c>
      <c r="B209">
        <v>0</v>
      </c>
      <c r="C209">
        <v>0</v>
      </c>
      <c r="D209">
        <v>1</v>
      </c>
      <c r="E209">
        <v>1</v>
      </c>
      <c r="F209">
        <v>2416</v>
      </c>
      <c r="G209">
        <v>2416.1</v>
      </c>
      <c r="I209">
        <v>1</v>
      </c>
      <c r="J209" t="str">
        <f>IF(ISBLANK(VLOOKUP(G209,'Answers &amp; Theoretical'!G:L,6,FALSE)),"BLANK",VLOOKUP(G209,'Answers &amp; Theoretical'!G:L,6,FALSE))</f>
        <v>BLANK</v>
      </c>
      <c r="K209">
        <f t="shared" si="52"/>
        <v>1</v>
      </c>
    </row>
    <row r="210" spans="1:11" x14ac:dyDescent="0.3">
      <c r="A210" s="16">
        <f>IFERROR(
    IF(AND(
        NOT(ISBLANK(INDEX('Answers &amp; Theoretical'!J:J, MATCH(G210, 'Answers &amp; Theoretical'!G:G, 0)))),
        NOT(ISBLANK(INDEX('Answers &amp; Theoretical'!K:K, MATCH(G210, 'Answers &amp; Theoretical'!G:G, 0))))
    ), 1, 0),
    "NO MATCH"
)</f>
        <v>0</v>
      </c>
      <c r="B210">
        <v>0</v>
      </c>
      <c r="C210">
        <v>1</v>
      </c>
      <c r="D210">
        <v>1</v>
      </c>
      <c r="E210">
        <v>1</v>
      </c>
      <c r="F210">
        <v>2417</v>
      </c>
      <c r="G210">
        <v>2417.1</v>
      </c>
      <c r="I210">
        <v>1</v>
      </c>
      <c r="J210" t="str">
        <f>IF(ISBLANK(VLOOKUP(G210,'Answers &amp; Theoretical'!G:L,6,FALSE)),"BLANK",VLOOKUP(G210,'Answers &amp; Theoretical'!G:L,6,FALSE))</f>
        <v>BLANK</v>
      </c>
      <c r="K210">
        <f t="shared" si="52"/>
        <v>1</v>
      </c>
    </row>
    <row r="211" spans="1:11" x14ac:dyDescent="0.3">
      <c r="A211" s="16">
        <f>IFERROR(
    IF(AND(
        NOT(ISBLANK(INDEX('Answers &amp; Theoretical'!J:J, MATCH(G211, 'Answers &amp; Theoretical'!G:G, 0)))),
        NOT(ISBLANK(INDEX('Answers &amp; Theoretical'!K:K, MATCH(G211, 'Answers &amp; Theoretical'!G:G, 0))))
    ), 1, 0),
    "NO MATCH"
)</f>
        <v>0</v>
      </c>
      <c r="B211">
        <v>0</v>
      </c>
      <c r="C211">
        <v>1</v>
      </c>
      <c r="D211">
        <v>1</v>
      </c>
      <c r="E211">
        <v>1</v>
      </c>
      <c r="F211">
        <v>2418</v>
      </c>
      <c r="G211">
        <v>2418.1</v>
      </c>
      <c r="I211">
        <v>0</v>
      </c>
      <c r="J211" t="str">
        <f>IF(ISBLANK(VLOOKUP(G211,'Answers &amp; Theoretical'!G:L,6,FALSE)),"BLANK",VLOOKUP(G211,'Answers &amp; Theoretical'!G:L,6,FALSE))</f>
        <v>BLANK</v>
      </c>
      <c r="K211">
        <f t="shared" si="52"/>
        <v>0</v>
      </c>
    </row>
    <row r="212" spans="1:11" x14ac:dyDescent="0.3">
      <c r="A212" s="16">
        <f>IFERROR(
    IF(AND(
        NOT(ISBLANK(INDEX('Answers &amp; Theoretical'!J:J, MATCH(G212, 'Answers &amp; Theoretical'!G:G, 0)))),
        NOT(ISBLANK(INDEX('Answers &amp; Theoretical'!K:K, MATCH(G212, 'Answers &amp; Theoretical'!G:G, 0))))
    ), 1, 0),
    "NO MATCH"
)</f>
        <v>0</v>
      </c>
      <c r="B212">
        <v>0</v>
      </c>
      <c r="C212">
        <v>1</v>
      </c>
      <c r="D212">
        <v>1</v>
      </c>
      <c r="E212">
        <v>1</v>
      </c>
      <c r="F212">
        <v>2418</v>
      </c>
      <c r="G212">
        <v>2418.1999999999998</v>
      </c>
      <c r="I212">
        <v>0</v>
      </c>
      <c r="J212" t="str">
        <f>IF(ISBLANK(VLOOKUP(G212,'Answers &amp; Theoretical'!G:L,6,FALSE)),"BLANK",VLOOKUP(G212,'Answers &amp; Theoretical'!G:L,6,FALSE))</f>
        <v>BLANK</v>
      </c>
      <c r="K212">
        <f t="shared" si="52"/>
        <v>0</v>
      </c>
    </row>
    <row r="213" spans="1:11" x14ac:dyDescent="0.3">
      <c r="A213" s="16">
        <f>IFERROR(
    IF(AND(
        NOT(ISBLANK(INDEX('Answers &amp; Theoretical'!J:J, MATCH(G213, 'Answers &amp; Theoretical'!G:G, 0)))),
        NOT(ISBLANK(INDEX('Answers &amp; Theoretical'!K:K, MATCH(G213, 'Answers &amp; Theoretical'!G:G, 0))))
    ), 1, 0),
    "NO MATCH"
)</f>
        <v>0</v>
      </c>
      <c r="B213">
        <v>0</v>
      </c>
      <c r="C213">
        <v>1</v>
      </c>
      <c r="D213">
        <v>1</v>
      </c>
      <c r="E213">
        <v>1</v>
      </c>
      <c r="F213">
        <v>2418</v>
      </c>
      <c r="G213">
        <v>2418.3000000000002</v>
      </c>
      <c r="I213">
        <v>0</v>
      </c>
      <c r="J213" t="str">
        <f>IF(ISBLANK(VLOOKUP(G213,'Answers &amp; Theoretical'!G:L,6,FALSE)),"BLANK",VLOOKUP(G213,'Answers &amp; Theoretical'!G:L,6,FALSE))</f>
        <v>BLANK</v>
      </c>
      <c r="K213">
        <f t="shared" si="52"/>
        <v>0</v>
      </c>
    </row>
    <row r="214" spans="1:11" x14ac:dyDescent="0.3">
      <c r="A214" s="16">
        <f>IFERROR(
    IF(AND(
        NOT(ISBLANK(INDEX('Answers &amp; Theoretical'!J:J, MATCH(G214, 'Answers &amp; Theoretical'!G:G, 0)))),
        NOT(ISBLANK(INDEX('Answers &amp; Theoretical'!K:K, MATCH(G214, 'Answers &amp; Theoretical'!G:G, 0))))
    ), 1, 0),
    "NO MATCH"
)</f>
        <v>0</v>
      </c>
      <c r="B214">
        <v>0</v>
      </c>
      <c r="C214">
        <v>1</v>
      </c>
      <c r="D214">
        <v>1</v>
      </c>
      <c r="E214">
        <v>1</v>
      </c>
      <c r="F214">
        <v>2418</v>
      </c>
      <c r="G214">
        <v>2418.4</v>
      </c>
      <c r="I214">
        <v>0</v>
      </c>
      <c r="J214" t="str">
        <f>IF(ISBLANK(VLOOKUP(G214,'Answers &amp; Theoretical'!G:L,6,FALSE)),"BLANK",VLOOKUP(G214,'Answers &amp; Theoretical'!G:L,6,FALSE))</f>
        <v>BLANK</v>
      </c>
      <c r="K214">
        <f t="shared" si="52"/>
        <v>0</v>
      </c>
    </row>
    <row r="215" spans="1:11" x14ac:dyDescent="0.3">
      <c r="A215" s="16">
        <f>IFERROR(
    IF(AND(
        NOT(ISBLANK(INDEX('Answers &amp; Theoretical'!J:J, MATCH(G215, 'Answers &amp; Theoretical'!G:G, 0)))),
        NOT(ISBLANK(INDEX('Answers &amp; Theoretical'!K:K, MATCH(G215, 'Answers &amp; Theoretical'!G:G, 0))))
    ), 1, 0),
    "NO MATCH"
)</f>
        <v>0</v>
      </c>
      <c r="B215">
        <v>0</v>
      </c>
      <c r="C215">
        <v>1</v>
      </c>
      <c r="D215">
        <v>1</v>
      </c>
      <c r="E215">
        <v>1</v>
      </c>
      <c r="F215">
        <v>2419</v>
      </c>
      <c r="G215">
        <v>2419.1</v>
      </c>
      <c r="I215">
        <v>1</v>
      </c>
      <c r="J215" t="str">
        <f>IF(ISBLANK(VLOOKUP(G215,'Answers &amp; Theoretical'!G:L,6,FALSE)),"BLANK",VLOOKUP(G215,'Answers &amp; Theoretical'!G:L,6,FALSE))</f>
        <v>BLANK</v>
      </c>
      <c r="K215">
        <f t="shared" si="52"/>
        <v>1</v>
      </c>
    </row>
    <row r="216" spans="1:11" x14ac:dyDescent="0.3">
      <c r="A216" s="16">
        <f>IFERROR(
    IF(AND(
        NOT(ISBLANK(INDEX('Answers &amp; Theoretical'!J:J, MATCH(G216, 'Answers &amp; Theoretical'!G:G, 0)))),
        NOT(ISBLANK(INDEX('Answers &amp; Theoretical'!K:K, MATCH(G216, 'Answers &amp; Theoretical'!G:G, 0))))
    ), 1, 0),
    "NO MATCH"
)</f>
        <v>0</v>
      </c>
      <c r="B216">
        <v>0</v>
      </c>
      <c r="C216">
        <v>1</v>
      </c>
      <c r="D216">
        <v>1</v>
      </c>
      <c r="E216">
        <v>1</v>
      </c>
      <c r="F216">
        <v>2420</v>
      </c>
      <c r="G216">
        <v>2420.1</v>
      </c>
      <c r="I216">
        <v>1</v>
      </c>
      <c r="J216" t="str">
        <f>IF(ISBLANK(VLOOKUP(G216,'Answers &amp; Theoretical'!G:L,6,FALSE)),"BLANK",VLOOKUP(G216,'Answers &amp; Theoretical'!G:L,6,FALSE))</f>
        <v>BLANK</v>
      </c>
      <c r="K216">
        <f t="shared" si="52"/>
        <v>1</v>
      </c>
    </row>
    <row r="217" spans="1:11" x14ac:dyDescent="0.3">
      <c r="A217" s="16">
        <f>IFERROR(
    IF(AND(
        NOT(ISBLANK(INDEX('Answers &amp; Theoretical'!J:J, MATCH(G217, 'Answers &amp; Theoretical'!G:G, 0)))),
        NOT(ISBLANK(INDEX('Answers &amp; Theoretical'!K:K, MATCH(G217, 'Answers &amp; Theoretical'!G:G, 0))))
    ), 1, 0),
    "NO MATCH"
)</f>
        <v>0</v>
      </c>
      <c r="B217">
        <v>0</v>
      </c>
      <c r="C217">
        <v>1</v>
      </c>
      <c r="D217">
        <v>1</v>
      </c>
      <c r="E217">
        <v>1</v>
      </c>
      <c r="F217">
        <v>2421</v>
      </c>
      <c r="G217">
        <v>2421.1</v>
      </c>
      <c r="I217">
        <v>1</v>
      </c>
      <c r="J217" t="str">
        <f>IF(ISBLANK(VLOOKUP(G217,'Answers &amp; Theoretical'!G:L,6,FALSE)),"BLANK",VLOOKUP(G217,'Answers &amp; Theoretical'!G:L,6,FALSE))</f>
        <v>BLANK</v>
      </c>
      <c r="K217">
        <f t="shared" si="52"/>
        <v>1</v>
      </c>
    </row>
    <row r="218" spans="1:11" x14ac:dyDescent="0.3">
      <c r="A218" s="16">
        <f>IFERROR(
    IF(AND(
        NOT(ISBLANK(INDEX('Answers &amp; Theoretical'!J:J, MATCH(G218, 'Answers &amp; Theoretical'!G:G, 0)))),
        NOT(ISBLANK(INDEX('Answers &amp; Theoretical'!K:K, MATCH(G218, 'Answers &amp; Theoretical'!G:G, 0))))
    ), 1, 0),
    "NO MATCH"
)</f>
        <v>0</v>
      </c>
      <c r="B218">
        <v>0</v>
      </c>
      <c r="C218">
        <v>1</v>
      </c>
      <c r="D218">
        <v>1</v>
      </c>
      <c r="E218">
        <v>1</v>
      </c>
      <c r="F218">
        <v>2422</v>
      </c>
      <c r="G218">
        <v>2422.1</v>
      </c>
      <c r="I218">
        <v>0</v>
      </c>
      <c r="J218" t="str">
        <f>IF(ISBLANK(VLOOKUP(G218,'Answers &amp; Theoretical'!G:L,6,FALSE)),"BLANK",VLOOKUP(G218,'Answers &amp; Theoretical'!G:L,6,FALSE))</f>
        <v>BLANK</v>
      </c>
      <c r="K218">
        <f t="shared" si="52"/>
        <v>0</v>
      </c>
    </row>
    <row r="219" spans="1:11" x14ac:dyDescent="0.3">
      <c r="A219" s="16">
        <f>IFERROR(
    IF(AND(
        NOT(ISBLANK(INDEX('Answers &amp; Theoretical'!J:J, MATCH(G219, 'Answers &amp; Theoretical'!G:G, 0)))),
        NOT(ISBLANK(INDEX('Answers &amp; Theoretical'!K:K, MATCH(G219, 'Answers &amp; Theoretical'!G:G, 0))))
    ), 1, 0),
    "NO MATCH"
)</f>
        <v>0</v>
      </c>
      <c r="B219">
        <v>0</v>
      </c>
      <c r="C219">
        <v>1</v>
      </c>
      <c r="D219">
        <v>1</v>
      </c>
      <c r="E219">
        <v>1</v>
      </c>
      <c r="F219">
        <v>2422</v>
      </c>
      <c r="G219">
        <v>2422.1999999999998</v>
      </c>
      <c r="I219">
        <v>0</v>
      </c>
      <c r="J219" t="str">
        <f>IF(ISBLANK(VLOOKUP(G219,'Answers &amp; Theoretical'!G:L,6,FALSE)),"BLANK",VLOOKUP(G219,'Answers &amp; Theoretical'!G:L,6,FALSE))</f>
        <v>BLANK</v>
      </c>
      <c r="K219">
        <f t="shared" si="52"/>
        <v>0</v>
      </c>
    </row>
    <row r="220" spans="1:11" x14ac:dyDescent="0.3">
      <c r="A220" s="16">
        <f>IFERROR(
    IF(AND(
        NOT(ISBLANK(INDEX('Answers &amp; Theoretical'!J:J, MATCH(G220, 'Answers &amp; Theoretical'!G:G, 0)))),
        NOT(ISBLANK(INDEX('Answers &amp; Theoretical'!K:K, MATCH(G220, 'Answers &amp; Theoretical'!G:G, 0))))
    ), 1, 0),
    "NO MATCH"
)</f>
        <v>0</v>
      </c>
      <c r="B220">
        <v>0</v>
      </c>
      <c r="C220">
        <v>1</v>
      </c>
      <c r="D220">
        <v>1</v>
      </c>
      <c r="E220">
        <v>1</v>
      </c>
      <c r="F220">
        <v>2423</v>
      </c>
      <c r="G220">
        <v>2423.1</v>
      </c>
      <c r="I220">
        <v>0</v>
      </c>
      <c r="J220" t="str">
        <f>IF(ISBLANK(VLOOKUP(G220,'Answers &amp; Theoretical'!G:L,6,FALSE)),"BLANK",VLOOKUP(G220,'Answers &amp; Theoretical'!G:L,6,FALSE))</f>
        <v>BLANK</v>
      </c>
      <c r="K220">
        <f t="shared" si="52"/>
        <v>0</v>
      </c>
    </row>
    <row r="221" spans="1:11" x14ac:dyDescent="0.3">
      <c r="A221" s="16">
        <f>IFERROR(
    IF(AND(
        NOT(ISBLANK(INDEX('Answers &amp; Theoretical'!J:J, MATCH(G221, 'Answers &amp; Theoretical'!G:G, 0)))),
        NOT(ISBLANK(INDEX('Answers &amp; Theoretical'!K:K, MATCH(G221, 'Answers &amp; Theoretical'!G:G, 0))))
    ), 1, 0),
    "NO MATCH"
)</f>
        <v>0</v>
      </c>
      <c r="B221">
        <v>0</v>
      </c>
      <c r="C221">
        <v>1</v>
      </c>
      <c r="D221">
        <v>1</v>
      </c>
      <c r="E221">
        <v>1</v>
      </c>
      <c r="F221">
        <v>2423</v>
      </c>
      <c r="G221">
        <v>2423.1999999999998</v>
      </c>
      <c r="I221">
        <v>0</v>
      </c>
      <c r="J221" t="str">
        <f>IF(ISBLANK(VLOOKUP(G221,'Answers &amp; Theoretical'!G:L,6,FALSE)),"BLANK",VLOOKUP(G221,'Answers &amp; Theoretical'!G:L,6,FALSE))</f>
        <v>BLANK</v>
      </c>
      <c r="K221">
        <f t="shared" si="52"/>
        <v>0</v>
      </c>
    </row>
    <row r="222" spans="1:11" x14ac:dyDescent="0.3">
      <c r="A222" s="16">
        <f>IFERROR(
    IF(AND(
        NOT(ISBLANK(INDEX('Answers &amp; Theoretical'!J:J, MATCH(G222, 'Answers &amp; Theoretical'!G:G, 0)))),
        NOT(ISBLANK(INDEX('Answers &amp; Theoretical'!K:K, MATCH(G222, 'Answers &amp; Theoretical'!G:G, 0))))
    ), 1, 0),
    "NO MATCH"
)</f>
        <v>0</v>
      </c>
      <c r="B222">
        <v>0</v>
      </c>
      <c r="C222">
        <v>0</v>
      </c>
      <c r="D222">
        <v>1</v>
      </c>
      <c r="E222">
        <v>1</v>
      </c>
      <c r="F222">
        <v>2424</v>
      </c>
      <c r="G222">
        <v>2424.1</v>
      </c>
      <c r="I222">
        <v>0</v>
      </c>
      <c r="J222" t="str">
        <f>IF(ISBLANK(VLOOKUP(G222,'Answers &amp; Theoretical'!G:L,6,FALSE)),"BLANK",VLOOKUP(G222,'Answers &amp; Theoretical'!G:L,6,FALSE))</f>
        <v>BLANK</v>
      </c>
      <c r="K222">
        <f t="shared" si="52"/>
        <v>0</v>
      </c>
    </row>
    <row r="223" spans="1:11" x14ac:dyDescent="0.3">
      <c r="A223" s="16">
        <f>IFERROR(
    IF(AND(
        NOT(ISBLANK(INDEX('Answers &amp; Theoretical'!J:J, MATCH(G223, 'Answers &amp; Theoretical'!G:G, 0)))),
        NOT(ISBLANK(INDEX('Answers &amp; Theoretical'!K:K, MATCH(G223, 'Answers &amp; Theoretical'!G:G, 0))))
    ), 1, 0),
    "NO MATCH"
)</f>
        <v>0</v>
      </c>
      <c r="B223">
        <v>0</v>
      </c>
      <c r="C223">
        <v>0</v>
      </c>
      <c r="D223">
        <v>1</v>
      </c>
      <c r="E223">
        <v>1</v>
      </c>
      <c r="F223">
        <v>2424</v>
      </c>
      <c r="G223">
        <v>2424.1999999999998</v>
      </c>
      <c r="I223">
        <v>0</v>
      </c>
      <c r="J223" t="str">
        <f>IF(ISBLANK(VLOOKUP(G223,'Answers &amp; Theoretical'!G:L,6,FALSE)),"BLANK",VLOOKUP(G223,'Answers &amp; Theoretical'!G:L,6,FALSE))</f>
        <v>BLANK</v>
      </c>
      <c r="K223">
        <f t="shared" si="52"/>
        <v>0</v>
      </c>
    </row>
    <row r="224" spans="1:11" x14ac:dyDescent="0.3">
      <c r="A224" s="16">
        <f>IFERROR(
    IF(AND(
        NOT(ISBLANK(INDEX('Answers &amp; Theoretical'!J:J, MATCH(G224, 'Answers &amp; Theoretical'!G:G, 0)))),
        NOT(ISBLANK(INDEX('Answers &amp; Theoretical'!K:K, MATCH(G224, 'Answers &amp; Theoretical'!G:G, 0))))
    ), 1, 0),
    "NO MATCH"
)</f>
        <v>0</v>
      </c>
      <c r="B224">
        <v>0</v>
      </c>
      <c r="C224">
        <v>0</v>
      </c>
      <c r="D224">
        <v>0</v>
      </c>
      <c r="E224">
        <v>1</v>
      </c>
      <c r="F224">
        <v>2425</v>
      </c>
      <c r="G224">
        <v>2425.1</v>
      </c>
      <c r="I224">
        <v>0</v>
      </c>
      <c r="J224" t="str">
        <f>IF(ISBLANK(VLOOKUP(G224,'Answers &amp; Theoretical'!G:L,6,FALSE)),"BLANK",VLOOKUP(G224,'Answers &amp; Theoretical'!G:L,6,FALSE))</f>
        <v>BLANK</v>
      </c>
      <c r="K224">
        <f t="shared" si="52"/>
        <v>0</v>
      </c>
    </row>
    <row r="225" spans="1:11" x14ac:dyDescent="0.3">
      <c r="A225" s="16">
        <f>IFERROR(
    IF(AND(
        NOT(ISBLANK(INDEX('Answers &amp; Theoretical'!J:J, MATCH(G225, 'Answers &amp; Theoretical'!G:G, 0)))),
        NOT(ISBLANK(INDEX('Answers &amp; Theoretical'!K:K, MATCH(G225, 'Answers &amp; Theoretical'!G:G, 0))))
    ), 1, 0),
    "NO MATCH"
)</f>
        <v>0</v>
      </c>
      <c r="B225">
        <v>0</v>
      </c>
      <c r="C225">
        <v>0</v>
      </c>
      <c r="D225">
        <v>0</v>
      </c>
      <c r="E225">
        <v>1</v>
      </c>
      <c r="F225">
        <v>2425</v>
      </c>
      <c r="G225">
        <v>2425.1999999999998</v>
      </c>
      <c r="I225">
        <v>0</v>
      </c>
      <c r="J225" t="str">
        <f>IF(ISBLANK(VLOOKUP(G225,'Answers &amp; Theoretical'!G:L,6,FALSE)),"BLANK",VLOOKUP(G225,'Answers &amp; Theoretical'!G:L,6,FALSE))</f>
        <v>BLANK</v>
      </c>
      <c r="K225">
        <f t="shared" si="52"/>
        <v>0</v>
      </c>
    </row>
    <row r="226" spans="1:11" x14ac:dyDescent="0.3">
      <c r="A226" s="16">
        <f>IFERROR(
    IF(AND(
        NOT(ISBLANK(INDEX('Answers &amp; Theoretical'!J:J, MATCH(G226, 'Answers &amp; Theoretical'!G:G, 0)))),
        NOT(ISBLANK(INDEX('Answers &amp; Theoretical'!K:K, MATCH(G226, 'Answers &amp; Theoretical'!G:G, 0))))
    ), 1, 0),
    "NO MATCH"
)</f>
        <v>0</v>
      </c>
      <c r="B226">
        <v>0</v>
      </c>
      <c r="C226">
        <v>1</v>
      </c>
      <c r="D226">
        <v>1</v>
      </c>
      <c r="E226">
        <v>1</v>
      </c>
      <c r="F226">
        <v>2426</v>
      </c>
      <c r="G226">
        <v>2426.1</v>
      </c>
      <c r="I226">
        <v>0</v>
      </c>
      <c r="J226" t="str">
        <f>IF(ISBLANK(VLOOKUP(G226,'Answers &amp; Theoretical'!G:L,6,FALSE)),"BLANK",VLOOKUP(G226,'Answers &amp; Theoretical'!G:L,6,FALSE))</f>
        <v>BLANK</v>
      </c>
      <c r="K226">
        <f t="shared" si="52"/>
        <v>0</v>
      </c>
    </row>
    <row r="227" spans="1:11" x14ac:dyDescent="0.3">
      <c r="A227" s="16">
        <f>IFERROR(
    IF(AND(
        NOT(ISBLANK(INDEX('Answers &amp; Theoretical'!J:J, MATCH(G227, 'Answers &amp; Theoretical'!G:G, 0)))),
        NOT(ISBLANK(INDEX('Answers &amp; Theoretical'!K:K, MATCH(G227, 'Answers &amp; Theoretical'!G:G, 0))))
    ), 1, 0),
    "NO MATCH"
)</f>
        <v>0</v>
      </c>
      <c r="B227">
        <v>0</v>
      </c>
      <c r="C227">
        <v>1</v>
      </c>
      <c r="D227">
        <v>1</v>
      </c>
      <c r="E227">
        <v>1</v>
      </c>
      <c r="F227">
        <v>2426</v>
      </c>
      <c r="G227">
        <v>2426.1999999999998</v>
      </c>
      <c r="I227">
        <v>0</v>
      </c>
      <c r="J227" t="str">
        <f>IF(ISBLANK(VLOOKUP(G227,'Answers &amp; Theoretical'!G:L,6,FALSE)),"BLANK",VLOOKUP(G227,'Answers &amp; Theoretical'!G:L,6,FALSE))</f>
        <v>BLANK</v>
      </c>
      <c r="K227">
        <f t="shared" si="52"/>
        <v>0</v>
      </c>
    </row>
    <row r="228" spans="1:11" x14ac:dyDescent="0.3">
      <c r="A228" s="16">
        <f>IFERROR(
    IF(AND(
        NOT(ISBLANK(INDEX('Answers &amp; Theoretical'!J:J, MATCH(G228, 'Answers &amp; Theoretical'!G:G, 0)))),
        NOT(ISBLANK(INDEX('Answers &amp; Theoretical'!K:K, MATCH(G228, 'Answers &amp; Theoretical'!G:G, 0))))
    ), 1, 0),
    "NO MATCH"
)</f>
        <v>0</v>
      </c>
      <c r="B228">
        <v>0</v>
      </c>
      <c r="C228">
        <v>1</v>
      </c>
      <c r="D228">
        <v>1</v>
      </c>
      <c r="E228">
        <v>1</v>
      </c>
      <c r="F228">
        <v>2426</v>
      </c>
      <c r="G228">
        <v>2426.3000000000002</v>
      </c>
      <c r="I228">
        <v>0</v>
      </c>
      <c r="J228" t="str">
        <f>IF(ISBLANK(VLOOKUP(G228,'Answers &amp; Theoretical'!G:L,6,FALSE)),"BLANK",VLOOKUP(G228,'Answers &amp; Theoretical'!G:L,6,FALSE))</f>
        <v>BLANK</v>
      </c>
      <c r="K228">
        <f t="shared" si="52"/>
        <v>0</v>
      </c>
    </row>
    <row r="229" spans="1:11" x14ac:dyDescent="0.3">
      <c r="A229" s="16">
        <f>IFERROR(
    IF(AND(
        NOT(ISBLANK(INDEX('Answers &amp; Theoretical'!J:J, MATCH(G229, 'Answers &amp; Theoretical'!G:G, 0)))),
        NOT(ISBLANK(INDEX('Answers &amp; Theoretical'!K:K, MATCH(G229, 'Answers &amp; Theoretical'!G:G, 0))))
    ), 1, 0),
    "NO MATCH"
)</f>
        <v>0</v>
      </c>
      <c r="B229">
        <v>0</v>
      </c>
      <c r="C229">
        <v>1</v>
      </c>
      <c r="D229">
        <v>1</v>
      </c>
      <c r="E229">
        <v>1</v>
      </c>
      <c r="F229">
        <v>2427</v>
      </c>
      <c r="G229">
        <v>2427.1</v>
      </c>
      <c r="I229">
        <v>1</v>
      </c>
      <c r="J229" t="str">
        <f>IF(ISBLANK(VLOOKUP(G229,'Answers &amp; Theoretical'!G:L,6,FALSE)),"BLANK",VLOOKUP(G229,'Answers &amp; Theoretical'!G:L,6,FALSE))</f>
        <v>BLANK</v>
      </c>
      <c r="K229">
        <f t="shared" si="52"/>
        <v>1</v>
      </c>
    </row>
    <row r="230" spans="1:11" x14ac:dyDescent="0.3">
      <c r="A230" s="16">
        <f>IFERROR(
    IF(AND(
        NOT(ISBLANK(INDEX('Answers &amp; Theoretical'!J:J, MATCH(G230, 'Answers &amp; Theoretical'!G:G, 0)))),
        NOT(ISBLANK(INDEX('Answers &amp; Theoretical'!K:K, MATCH(G230, 'Answers &amp; Theoretical'!G:G, 0))))
    ), 1, 0),
    "NO MATCH"
)</f>
        <v>0</v>
      </c>
      <c r="B230">
        <v>0</v>
      </c>
      <c r="C230">
        <v>1</v>
      </c>
      <c r="D230">
        <v>1</v>
      </c>
      <c r="E230">
        <v>1</v>
      </c>
      <c r="F230">
        <v>2428</v>
      </c>
      <c r="G230">
        <v>2428.1</v>
      </c>
      <c r="I230">
        <v>1</v>
      </c>
      <c r="J230" t="str">
        <f>IF(ISBLANK(VLOOKUP(G230,'Answers &amp; Theoretical'!G:L,6,FALSE)),"BLANK",VLOOKUP(G230,'Answers &amp; Theoretical'!G:L,6,FALSE))</f>
        <v>BLANK</v>
      </c>
      <c r="K230">
        <f t="shared" si="52"/>
        <v>1</v>
      </c>
    </row>
    <row r="231" spans="1:11" x14ac:dyDescent="0.3">
      <c r="A231" s="16">
        <f>IFERROR(
    IF(AND(
        NOT(ISBLANK(INDEX('Answers &amp; Theoretical'!J:J, MATCH(G231, 'Answers &amp; Theoretical'!G:G, 0)))),
        NOT(ISBLANK(INDEX('Answers &amp; Theoretical'!K:K, MATCH(G231, 'Answers &amp; Theoretical'!G:G, 0))))
    ), 1, 0),
    "NO MATCH"
)</f>
        <v>0</v>
      </c>
      <c r="B231">
        <v>0</v>
      </c>
      <c r="C231">
        <v>1</v>
      </c>
      <c r="D231">
        <v>1</v>
      </c>
      <c r="E231">
        <v>1</v>
      </c>
      <c r="F231">
        <v>2429</v>
      </c>
      <c r="G231">
        <v>2429.1</v>
      </c>
      <c r="I231">
        <v>0</v>
      </c>
      <c r="J231" t="str">
        <f>IF(ISBLANK(VLOOKUP(G231,'Answers &amp; Theoretical'!G:L,6,FALSE)),"BLANK",VLOOKUP(G231,'Answers &amp; Theoretical'!G:L,6,FALSE))</f>
        <v>BLANK</v>
      </c>
      <c r="K231">
        <f t="shared" si="52"/>
        <v>0</v>
      </c>
    </row>
    <row r="232" spans="1:11" x14ac:dyDescent="0.3">
      <c r="A232" s="16">
        <f>IFERROR(
    IF(AND(
        NOT(ISBLANK(INDEX('Answers &amp; Theoretical'!J:J, MATCH(G232, 'Answers &amp; Theoretical'!G:G, 0)))),
        NOT(ISBLANK(INDEX('Answers &amp; Theoretical'!K:K, MATCH(G232, 'Answers &amp; Theoretical'!G:G, 0))))
    ), 1, 0),
    "NO MATCH"
)</f>
        <v>0</v>
      </c>
      <c r="B232">
        <v>0</v>
      </c>
      <c r="C232">
        <v>1</v>
      </c>
      <c r="D232">
        <v>1</v>
      </c>
      <c r="E232">
        <v>1</v>
      </c>
      <c r="F232">
        <v>2429</v>
      </c>
      <c r="G232">
        <v>2429.1999999999998</v>
      </c>
      <c r="I232">
        <v>0</v>
      </c>
      <c r="J232" t="str">
        <f>IF(ISBLANK(VLOOKUP(G232,'Answers &amp; Theoretical'!G:L,6,FALSE)),"BLANK",VLOOKUP(G232,'Answers &amp; Theoretical'!G:L,6,FALSE))</f>
        <v>BLANK</v>
      </c>
      <c r="K232">
        <f t="shared" si="52"/>
        <v>0</v>
      </c>
    </row>
    <row r="233" spans="1:11" x14ac:dyDescent="0.3">
      <c r="A233" s="16">
        <f>IFERROR(
    IF(AND(
        NOT(ISBLANK(INDEX('Answers &amp; Theoretical'!J:J, MATCH(G233, 'Answers &amp; Theoretical'!G:G, 0)))),
        NOT(ISBLANK(INDEX('Answers &amp; Theoretical'!K:K, MATCH(G233, 'Answers &amp; Theoretical'!G:G, 0))))
    ), 1, 0),
    "NO MATCH"
)</f>
        <v>0</v>
      </c>
      <c r="B233">
        <v>0</v>
      </c>
      <c r="C233">
        <v>0</v>
      </c>
      <c r="D233">
        <v>1</v>
      </c>
      <c r="E233">
        <v>1</v>
      </c>
      <c r="F233">
        <v>2430</v>
      </c>
      <c r="G233">
        <v>2430.1</v>
      </c>
      <c r="I233">
        <v>0</v>
      </c>
      <c r="J233" t="str">
        <f>IF(ISBLANK(VLOOKUP(G233,'Answers &amp; Theoretical'!G:L,6,FALSE)),"BLANK",VLOOKUP(G233,'Answers &amp; Theoretical'!G:L,6,FALSE))</f>
        <v>BLANK</v>
      </c>
      <c r="K233">
        <f t="shared" si="52"/>
        <v>0</v>
      </c>
    </row>
    <row r="234" spans="1:11" x14ac:dyDescent="0.3">
      <c r="A234" s="16">
        <f>IFERROR(
    IF(AND(
        NOT(ISBLANK(INDEX('Answers &amp; Theoretical'!J:J, MATCH(G234, 'Answers &amp; Theoretical'!G:G, 0)))),
        NOT(ISBLANK(INDEX('Answers &amp; Theoretical'!K:K, MATCH(G234, 'Answers &amp; Theoretical'!G:G, 0))))
    ), 1, 0),
    "NO MATCH"
)</f>
        <v>0</v>
      </c>
      <c r="B234">
        <v>0</v>
      </c>
      <c r="C234">
        <v>0</v>
      </c>
      <c r="D234">
        <v>1</v>
      </c>
      <c r="E234">
        <v>1</v>
      </c>
      <c r="F234">
        <v>2430</v>
      </c>
      <c r="G234">
        <v>2430.1999999999998</v>
      </c>
      <c r="I234">
        <v>0</v>
      </c>
      <c r="J234" t="str">
        <f>IF(ISBLANK(VLOOKUP(G234,'Answers &amp; Theoretical'!G:L,6,FALSE)),"BLANK",VLOOKUP(G234,'Answers &amp; Theoretical'!G:L,6,FALSE))</f>
        <v>BLANK</v>
      </c>
      <c r="K234">
        <f t="shared" si="52"/>
        <v>0</v>
      </c>
    </row>
    <row r="235" spans="1:11" x14ac:dyDescent="0.3">
      <c r="A235" s="16">
        <f>IFERROR(
    IF(AND(
        NOT(ISBLANK(INDEX('Answers &amp; Theoretical'!J:J, MATCH(G235, 'Answers &amp; Theoretical'!G:G, 0)))),
        NOT(ISBLANK(INDEX('Answers &amp; Theoretical'!K:K, MATCH(G235, 'Answers &amp; Theoretical'!G:G, 0))))
    ), 1, 0),
    "NO MATCH"
)</f>
        <v>0</v>
      </c>
      <c r="B235">
        <v>1</v>
      </c>
      <c r="C235">
        <v>1</v>
      </c>
      <c r="D235">
        <v>1</v>
      </c>
      <c r="E235">
        <v>1</v>
      </c>
      <c r="F235">
        <v>2500</v>
      </c>
      <c r="G235">
        <v>2500.1</v>
      </c>
      <c r="I235">
        <v>0</v>
      </c>
      <c r="J235" t="str">
        <f>IF(ISBLANK(VLOOKUP(G235,'Answers &amp; Theoretical'!G:L,6,FALSE)),"BLANK",VLOOKUP(G235,'Answers &amp; Theoretical'!G:L,6,FALSE))</f>
        <v>BLANK</v>
      </c>
      <c r="K235">
        <f t="shared" si="52"/>
        <v>0</v>
      </c>
    </row>
    <row r="236" spans="1:11" x14ac:dyDescent="0.3">
      <c r="A236" s="16">
        <f>IFERROR(
    IF(AND(
        NOT(ISBLANK(INDEX('Answers &amp; Theoretical'!J:J, MATCH(G236, 'Answers &amp; Theoretical'!G:G, 0)))),
        NOT(ISBLANK(INDEX('Answers &amp; Theoretical'!K:K, MATCH(G236, 'Answers &amp; Theoretical'!G:G, 0))))
    ), 1, 0),
    "NO MATCH"
)</f>
        <v>0</v>
      </c>
      <c r="B236">
        <v>1</v>
      </c>
      <c r="C236">
        <v>1</v>
      </c>
      <c r="D236">
        <v>1</v>
      </c>
      <c r="E236">
        <v>1</v>
      </c>
      <c r="F236">
        <v>2500</v>
      </c>
      <c r="G236">
        <v>2500.1999999999998</v>
      </c>
      <c r="I236">
        <v>0</v>
      </c>
      <c r="J236" t="str">
        <f>IF(ISBLANK(VLOOKUP(G236,'Answers &amp; Theoretical'!G:L,6,FALSE)),"BLANK",VLOOKUP(G236,'Answers &amp; Theoretical'!G:L,6,FALSE))</f>
        <v>BLANK</v>
      </c>
      <c r="K236">
        <f t="shared" si="52"/>
        <v>0</v>
      </c>
    </row>
    <row r="237" spans="1:11" x14ac:dyDescent="0.3">
      <c r="A237" s="16">
        <f>IFERROR(
    IF(AND(
        NOT(ISBLANK(INDEX('Answers &amp; Theoretical'!J:J, MATCH(G237, 'Answers &amp; Theoretical'!G:G, 0)))),
        NOT(ISBLANK(INDEX('Answers &amp; Theoretical'!K:K, MATCH(G237, 'Answers &amp; Theoretical'!G:G, 0))))
    ), 1, 0),
    "NO MATCH"
)</f>
        <v>0</v>
      </c>
      <c r="B237">
        <v>0</v>
      </c>
      <c r="C237">
        <v>1</v>
      </c>
      <c r="D237">
        <v>1</v>
      </c>
      <c r="E237">
        <v>1</v>
      </c>
      <c r="F237">
        <v>2501</v>
      </c>
      <c r="G237">
        <v>2501.1</v>
      </c>
      <c r="I237">
        <v>0</v>
      </c>
      <c r="J237" t="str">
        <f>IF(ISBLANK(VLOOKUP(G237,'Answers &amp; Theoretical'!G:L,6,FALSE)),"BLANK",VLOOKUP(G237,'Answers &amp; Theoretical'!G:L,6,FALSE))</f>
        <v>BLANK</v>
      </c>
      <c r="K237">
        <f t="shared" si="52"/>
        <v>0</v>
      </c>
    </row>
    <row r="238" spans="1:11" x14ac:dyDescent="0.3">
      <c r="A238" s="16">
        <f>IFERROR(
    IF(AND(
        NOT(ISBLANK(INDEX('Answers &amp; Theoretical'!J:J, MATCH(G238, 'Answers &amp; Theoretical'!G:G, 0)))),
        NOT(ISBLANK(INDEX('Answers &amp; Theoretical'!K:K, MATCH(G238, 'Answers &amp; Theoretical'!G:G, 0))))
    ), 1, 0),
    "NO MATCH"
)</f>
        <v>0</v>
      </c>
      <c r="B238">
        <v>0</v>
      </c>
      <c r="C238">
        <v>1</v>
      </c>
      <c r="D238">
        <v>1</v>
      </c>
      <c r="E238">
        <v>1</v>
      </c>
      <c r="F238">
        <v>2501</v>
      </c>
      <c r="G238">
        <v>2501.1999999999998</v>
      </c>
      <c r="I238">
        <v>0</v>
      </c>
      <c r="J238" t="str">
        <f>IF(ISBLANK(VLOOKUP(G238,'Answers &amp; Theoretical'!G:L,6,FALSE)),"BLANK",VLOOKUP(G238,'Answers &amp; Theoretical'!G:L,6,FALSE))</f>
        <v>BLANK</v>
      </c>
      <c r="K238">
        <f t="shared" si="52"/>
        <v>0</v>
      </c>
    </row>
    <row r="239" spans="1:11" x14ac:dyDescent="0.3">
      <c r="A239" s="16">
        <f>IFERROR(
    IF(AND(
        NOT(ISBLANK(INDEX('Answers &amp; Theoretical'!J:J, MATCH(G239, 'Answers &amp; Theoretical'!G:G, 0)))),
        NOT(ISBLANK(INDEX('Answers &amp; Theoretical'!K:K, MATCH(G239, 'Answers &amp; Theoretical'!G:G, 0))))
    ), 1, 0),
    "NO MATCH"
)</f>
        <v>0</v>
      </c>
      <c r="B239">
        <v>0</v>
      </c>
      <c r="C239">
        <v>1</v>
      </c>
      <c r="D239">
        <v>1</v>
      </c>
      <c r="E239">
        <v>1</v>
      </c>
      <c r="F239">
        <v>2501</v>
      </c>
      <c r="G239">
        <v>2501.3000000000002</v>
      </c>
      <c r="I239">
        <v>0</v>
      </c>
      <c r="J239" t="str">
        <f>IF(ISBLANK(VLOOKUP(G239,'Answers &amp; Theoretical'!G:L,6,FALSE)),"BLANK",VLOOKUP(G239,'Answers &amp; Theoretical'!G:L,6,FALSE))</f>
        <v>BLANK</v>
      </c>
      <c r="K239">
        <f t="shared" si="52"/>
        <v>0</v>
      </c>
    </row>
    <row r="240" spans="1:11" x14ac:dyDescent="0.3">
      <c r="A240" s="16">
        <f>IFERROR(
    IF(AND(
        NOT(ISBLANK(INDEX('Answers &amp; Theoretical'!J:J, MATCH(G240, 'Answers &amp; Theoretical'!G:G, 0)))),
        NOT(ISBLANK(INDEX('Answers &amp; Theoretical'!K:K, MATCH(G240, 'Answers &amp; Theoretical'!G:G, 0))))
    ), 1, 0),
    "NO MATCH"
)</f>
        <v>0</v>
      </c>
      <c r="B240">
        <v>0</v>
      </c>
      <c r="C240">
        <v>1</v>
      </c>
      <c r="D240">
        <v>0</v>
      </c>
      <c r="E240">
        <v>0</v>
      </c>
      <c r="F240">
        <v>2502</v>
      </c>
      <c r="G240">
        <v>2502.1</v>
      </c>
      <c r="I240">
        <v>1</v>
      </c>
      <c r="J240" t="str">
        <f>IF(ISBLANK(VLOOKUP(G240,'Answers &amp; Theoretical'!G:L,6,FALSE)),"BLANK",VLOOKUP(G240,'Answers &amp; Theoretical'!G:L,6,FALSE))</f>
        <v>BLANK</v>
      </c>
      <c r="K240">
        <f t="shared" si="52"/>
        <v>1</v>
      </c>
    </row>
    <row r="241" spans="1:11" x14ac:dyDescent="0.3">
      <c r="A241" s="16">
        <f>IFERROR(
    IF(AND(
        NOT(ISBLANK(INDEX('Answers &amp; Theoretical'!J:J, MATCH(G241, 'Answers &amp; Theoretical'!G:G, 0)))),
        NOT(ISBLANK(INDEX('Answers &amp; Theoretical'!K:K, MATCH(G241, 'Answers &amp; Theoretical'!G:G, 0))))
    ), 1, 0),
    "NO MATCH"
)</f>
        <v>0</v>
      </c>
      <c r="B241">
        <v>0</v>
      </c>
      <c r="C241">
        <v>0</v>
      </c>
      <c r="D241">
        <v>1</v>
      </c>
      <c r="E241">
        <v>1</v>
      </c>
      <c r="F241">
        <v>2503</v>
      </c>
      <c r="G241">
        <v>2503.1</v>
      </c>
      <c r="I241">
        <v>0</v>
      </c>
      <c r="J241" t="str">
        <f>IF(ISBLANK(VLOOKUP(G241,'Answers &amp; Theoretical'!G:L,6,FALSE)),"BLANK",VLOOKUP(G241,'Answers &amp; Theoretical'!G:L,6,FALSE))</f>
        <v>BLANK</v>
      </c>
      <c r="K241">
        <f t="shared" si="52"/>
        <v>0</v>
      </c>
    </row>
    <row r="242" spans="1:11" x14ac:dyDescent="0.3">
      <c r="A242" s="16">
        <f>IFERROR(
    IF(AND(
        NOT(ISBLANK(INDEX('Answers &amp; Theoretical'!J:J, MATCH(G242, 'Answers &amp; Theoretical'!G:G, 0)))),
        NOT(ISBLANK(INDEX('Answers &amp; Theoretical'!K:K, MATCH(G242, 'Answers &amp; Theoretical'!G:G, 0))))
    ), 1, 0),
    "NO MATCH"
)</f>
        <v>0</v>
      </c>
      <c r="B242">
        <v>0</v>
      </c>
      <c r="C242">
        <v>0</v>
      </c>
      <c r="D242">
        <v>1</v>
      </c>
      <c r="E242">
        <v>1</v>
      </c>
      <c r="F242">
        <v>2503</v>
      </c>
      <c r="G242">
        <v>2503.1999999999998</v>
      </c>
      <c r="I242">
        <v>0</v>
      </c>
      <c r="J242" t="str">
        <f>IF(ISBLANK(VLOOKUP(G242,'Answers &amp; Theoretical'!G:L,6,FALSE)),"BLANK",VLOOKUP(G242,'Answers &amp; Theoretical'!G:L,6,FALSE))</f>
        <v>BLANK</v>
      </c>
      <c r="K242">
        <f t="shared" si="52"/>
        <v>0</v>
      </c>
    </row>
    <row r="243" spans="1:11" x14ac:dyDescent="0.3">
      <c r="A243" s="16">
        <f>IFERROR(
    IF(AND(
        NOT(ISBLANK(INDEX('Answers &amp; Theoretical'!J:J, MATCH(G243, 'Answers &amp; Theoretical'!G:G, 0)))),
        NOT(ISBLANK(INDEX('Answers &amp; Theoretical'!K:K, MATCH(G243, 'Answers &amp; Theoretical'!G:G, 0))))
    ), 1, 0),
    "NO MATCH"
)</f>
        <v>0</v>
      </c>
      <c r="B243">
        <v>0</v>
      </c>
      <c r="C243">
        <v>0</v>
      </c>
      <c r="D243">
        <v>1</v>
      </c>
      <c r="E243">
        <v>1</v>
      </c>
      <c r="F243">
        <v>2503</v>
      </c>
      <c r="G243">
        <v>2503.3000000000002</v>
      </c>
      <c r="I243">
        <v>0</v>
      </c>
      <c r="J243" t="str">
        <f>IF(ISBLANK(VLOOKUP(G243,'Answers &amp; Theoretical'!G:L,6,FALSE)),"BLANK",VLOOKUP(G243,'Answers &amp; Theoretical'!G:L,6,FALSE))</f>
        <v>BLANK</v>
      </c>
      <c r="K243">
        <f t="shared" si="52"/>
        <v>0</v>
      </c>
    </row>
    <row r="244" spans="1:11" x14ac:dyDescent="0.3">
      <c r="A244" s="16">
        <f>IFERROR(
    IF(AND(
        NOT(ISBLANK(INDEX('Answers &amp; Theoretical'!J:J, MATCH(G244, 'Answers &amp; Theoretical'!G:G, 0)))),
        NOT(ISBLANK(INDEX('Answers &amp; Theoretical'!K:K, MATCH(G244, 'Answers &amp; Theoretical'!G:G, 0))))
    ), 1, 0),
    "NO MATCH"
)</f>
        <v>0</v>
      </c>
      <c r="B244">
        <v>0</v>
      </c>
      <c r="C244">
        <v>1</v>
      </c>
      <c r="D244">
        <v>0</v>
      </c>
      <c r="E244">
        <v>0</v>
      </c>
      <c r="F244">
        <v>2504</v>
      </c>
      <c r="G244">
        <v>2504.1</v>
      </c>
      <c r="I244">
        <v>0</v>
      </c>
      <c r="J244" t="str">
        <f>IF(ISBLANK(VLOOKUP(G244,'Answers &amp; Theoretical'!G:L,6,FALSE)),"BLANK",VLOOKUP(G244,'Answers &amp; Theoretical'!G:L,6,FALSE))</f>
        <v>BLANK</v>
      </c>
      <c r="K244">
        <f t="shared" si="52"/>
        <v>0</v>
      </c>
    </row>
    <row r="245" spans="1:11" x14ac:dyDescent="0.3">
      <c r="A245" s="16">
        <f>IFERROR(
    IF(AND(
        NOT(ISBLANK(INDEX('Answers &amp; Theoretical'!J:J, MATCH(G245, 'Answers &amp; Theoretical'!G:G, 0)))),
        NOT(ISBLANK(INDEX('Answers &amp; Theoretical'!K:K, MATCH(G245, 'Answers &amp; Theoretical'!G:G, 0))))
    ), 1, 0),
    "NO MATCH"
)</f>
        <v>0</v>
      </c>
      <c r="B245">
        <v>0</v>
      </c>
      <c r="C245">
        <v>1</v>
      </c>
      <c r="D245">
        <v>0</v>
      </c>
      <c r="E245">
        <v>0</v>
      </c>
      <c r="F245">
        <v>2504</v>
      </c>
      <c r="G245">
        <v>2504.1999999999998</v>
      </c>
      <c r="I245">
        <v>0</v>
      </c>
      <c r="J245" t="str">
        <f>IF(ISBLANK(VLOOKUP(G245,'Answers &amp; Theoretical'!G:L,6,FALSE)),"BLANK",VLOOKUP(G245,'Answers &amp; Theoretical'!G:L,6,FALSE))</f>
        <v>BLANK</v>
      </c>
      <c r="K245">
        <f t="shared" si="52"/>
        <v>0</v>
      </c>
    </row>
    <row r="246" spans="1:11" x14ac:dyDescent="0.3">
      <c r="A246" s="16">
        <f>IFERROR(
    IF(AND(
        NOT(ISBLANK(INDEX('Answers &amp; Theoretical'!J:J, MATCH(G246, 'Answers &amp; Theoretical'!G:G, 0)))),
        NOT(ISBLANK(INDEX('Answers &amp; Theoretical'!K:K, MATCH(G246, 'Answers &amp; Theoretical'!G:G, 0))))
    ), 1, 0),
    "NO MATCH"
)</f>
        <v>0</v>
      </c>
      <c r="B246">
        <v>0</v>
      </c>
      <c r="C246">
        <v>1</v>
      </c>
      <c r="D246">
        <v>0</v>
      </c>
      <c r="E246">
        <v>0</v>
      </c>
      <c r="F246">
        <v>2504</v>
      </c>
      <c r="G246">
        <v>2504.3000000000002</v>
      </c>
      <c r="I246">
        <v>0</v>
      </c>
      <c r="J246" t="str">
        <f>IF(ISBLANK(VLOOKUP(G246,'Answers &amp; Theoretical'!G:L,6,FALSE)),"BLANK",VLOOKUP(G246,'Answers &amp; Theoretical'!G:L,6,FALSE))</f>
        <v>BLANK</v>
      </c>
      <c r="K246">
        <f t="shared" si="52"/>
        <v>0</v>
      </c>
    </row>
    <row r="247" spans="1:11" x14ac:dyDescent="0.3">
      <c r="A247" s="16">
        <f>IFERROR(
    IF(AND(
        NOT(ISBLANK(INDEX('Answers &amp; Theoretical'!J:J, MATCH(G247, 'Answers &amp; Theoretical'!G:G, 0)))),
        NOT(ISBLANK(INDEX('Answers &amp; Theoretical'!K:K, MATCH(G247, 'Answers &amp; Theoretical'!G:G, 0))))
    ), 1, 0),
    "NO MATCH"
)</f>
        <v>0</v>
      </c>
      <c r="B247">
        <v>0</v>
      </c>
      <c r="C247">
        <v>0</v>
      </c>
      <c r="D247">
        <v>1</v>
      </c>
      <c r="E247">
        <v>1</v>
      </c>
      <c r="F247">
        <v>2505</v>
      </c>
      <c r="G247">
        <v>2505.1</v>
      </c>
      <c r="I247">
        <v>0</v>
      </c>
      <c r="J247" t="str">
        <f>IF(ISBLANK(VLOOKUP(G247,'Answers &amp; Theoretical'!G:L,6,FALSE)),"BLANK",VLOOKUP(G247,'Answers &amp; Theoretical'!G:L,6,FALSE))</f>
        <v>BLANK</v>
      </c>
      <c r="K247">
        <f t="shared" si="52"/>
        <v>0</v>
      </c>
    </row>
    <row r="248" spans="1:11" x14ac:dyDescent="0.3">
      <c r="A248" s="16">
        <f>IFERROR(
    IF(AND(
        NOT(ISBLANK(INDEX('Answers &amp; Theoretical'!J:J, MATCH(G248, 'Answers &amp; Theoretical'!G:G, 0)))),
        NOT(ISBLANK(INDEX('Answers &amp; Theoretical'!K:K, MATCH(G248, 'Answers &amp; Theoretical'!G:G, 0))))
    ), 1, 0),
    "NO MATCH"
)</f>
        <v>0</v>
      </c>
      <c r="B248">
        <v>0</v>
      </c>
      <c r="C248">
        <v>0</v>
      </c>
      <c r="D248">
        <v>1</v>
      </c>
      <c r="E248">
        <v>1</v>
      </c>
      <c r="F248">
        <v>2505</v>
      </c>
      <c r="G248">
        <v>2505.1999999999998</v>
      </c>
      <c r="I248">
        <v>0</v>
      </c>
      <c r="J248" t="str">
        <f>IF(ISBLANK(VLOOKUP(G248,'Answers &amp; Theoretical'!G:L,6,FALSE)),"BLANK",VLOOKUP(G248,'Answers &amp; Theoretical'!G:L,6,FALSE))</f>
        <v>BLANK</v>
      </c>
      <c r="K248">
        <f t="shared" si="52"/>
        <v>0</v>
      </c>
    </row>
    <row r="249" spans="1:11" x14ac:dyDescent="0.3">
      <c r="A249" s="16">
        <f>IFERROR(
    IF(AND(
        NOT(ISBLANK(INDEX('Answers &amp; Theoretical'!J:J, MATCH(G249, 'Answers &amp; Theoretical'!G:G, 0)))),
        NOT(ISBLANK(INDEX('Answers &amp; Theoretical'!K:K, MATCH(G249, 'Answers &amp; Theoretical'!G:G, 0))))
    ), 1, 0),
    "NO MATCH"
)</f>
        <v>0</v>
      </c>
      <c r="B249">
        <v>0</v>
      </c>
      <c r="C249">
        <v>0</v>
      </c>
      <c r="D249">
        <v>1</v>
      </c>
      <c r="E249">
        <v>1</v>
      </c>
      <c r="F249">
        <v>2505</v>
      </c>
      <c r="G249">
        <v>2505.3000000000002</v>
      </c>
      <c r="I249">
        <v>0</v>
      </c>
      <c r="J249" t="str">
        <f>IF(ISBLANK(VLOOKUP(G249,'Answers &amp; Theoretical'!G:L,6,FALSE)),"BLANK",VLOOKUP(G249,'Answers &amp; Theoretical'!G:L,6,FALSE))</f>
        <v>BLANK</v>
      </c>
      <c r="K249">
        <f t="shared" si="52"/>
        <v>0</v>
      </c>
    </row>
    <row r="250" spans="1:11" x14ac:dyDescent="0.3">
      <c r="A250" s="16">
        <f>IFERROR(
    IF(AND(
        NOT(ISBLANK(INDEX('Answers &amp; Theoretical'!J:J, MATCH(G250, 'Answers &amp; Theoretical'!G:G, 0)))),
        NOT(ISBLANK(INDEX('Answers &amp; Theoretical'!K:K, MATCH(G250, 'Answers &amp; Theoretical'!G:G, 0))))
    ), 1, 0),
    "NO MATCH"
)</f>
        <v>0</v>
      </c>
      <c r="B250">
        <v>0</v>
      </c>
      <c r="C250">
        <v>0</v>
      </c>
      <c r="D250">
        <v>1</v>
      </c>
      <c r="E250">
        <v>1</v>
      </c>
      <c r="F250">
        <v>2505</v>
      </c>
      <c r="G250">
        <v>2505.4</v>
      </c>
      <c r="I250">
        <v>0</v>
      </c>
      <c r="J250" t="str">
        <f>IF(ISBLANK(VLOOKUP(G250,'Answers &amp; Theoretical'!G:L,6,FALSE)),"BLANK",VLOOKUP(G250,'Answers &amp; Theoretical'!G:L,6,FALSE))</f>
        <v>BLANK</v>
      </c>
      <c r="K250">
        <f t="shared" si="52"/>
        <v>0</v>
      </c>
    </row>
    <row r="251" spans="1:11" x14ac:dyDescent="0.3">
      <c r="A251" s="16">
        <f>IFERROR(
    IF(AND(
        NOT(ISBLANK(INDEX('Answers &amp; Theoretical'!J:J, MATCH(G251, 'Answers &amp; Theoretical'!G:G, 0)))),
        NOT(ISBLANK(INDEX('Answers &amp; Theoretical'!K:K, MATCH(G251, 'Answers &amp; Theoretical'!G:G, 0))))
    ), 1, 0),
    "NO MATCH"
)</f>
        <v>0</v>
      </c>
      <c r="B251">
        <v>0</v>
      </c>
      <c r="C251">
        <v>0</v>
      </c>
      <c r="D251">
        <v>1</v>
      </c>
      <c r="E251">
        <v>1</v>
      </c>
      <c r="F251">
        <v>2505</v>
      </c>
      <c r="G251">
        <v>2505.5</v>
      </c>
      <c r="I251">
        <v>0</v>
      </c>
      <c r="J251" t="str">
        <f>IF(ISBLANK(VLOOKUP(G251,'Answers &amp; Theoretical'!G:L,6,FALSE)),"BLANK",VLOOKUP(G251,'Answers &amp; Theoretical'!G:L,6,FALSE))</f>
        <v>BLANK</v>
      </c>
      <c r="K251">
        <f t="shared" si="52"/>
        <v>0</v>
      </c>
    </row>
    <row r="252" spans="1:11" x14ac:dyDescent="0.3">
      <c r="A252" s="16">
        <f>IFERROR(
    IF(AND(
        NOT(ISBLANK(INDEX('Answers &amp; Theoretical'!J:J, MATCH(G252, 'Answers &amp; Theoretical'!G:G, 0)))),
        NOT(ISBLANK(INDEX('Answers &amp; Theoretical'!K:K, MATCH(G252, 'Answers &amp; Theoretical'!G:G, 0))))
    ), 1, 0),
    "NO MATCH"
)</f>
        <v>0</v>
      </c>
      <c r="B252">
        <v>0</v>
      </c>
      <c r="C252">
        <v>0</v>
      </c>
      <c r="D252">
        <v>1</v>
      </c>
      <c r="E252">
        <v>1</v>
      </c>
      <c r="F252">
        <v>2505</v>
      </c>
      <c r="G252">
        <v>2505.6</v>
      </c>
      <c r="I252">
        <v>0</v>
      </c>
      <c r="J252" t="str">
        <f>IF(ISBLANK(VLOOKUP(G252,'Answers &amp; Theoretical'!G:L,6,FALSE)),"BLANK",VLOOKUP(G252,'Answers &amp; Theoretical'!G:L,6,FALSE))</f>
        <v>BLANK</v>
      </c>
      <c r="K252">
        <f t="shared" si="52"/>
        <v>0</v>
      </c>
    </row>
    <row r="253" spans="1:11" x14ac:dyDescent="0.3">
      <c r="A253" s="16">
        <f>IFERROR(
    IF(AND(
        NOT(ISBLANK(INDEX('Answers &amp; Theoretical'!J:J, MATCH(G253, 'Answers &amp; Theoretical'!G:G, 0)))),
        NOT(ISBLANK(INDEX('Answers &amp; Theoretical'!K:K, MATCH(G253, 'Answers &amp; Theoretical'!G:G, 0))))
    ), 1, 0),
    "NO MATCH"
)</f>
        <v>0</v>
      </c>
      <c r="B253">
        <v>0</v>
      </c>
      <c r="C253">
        <v>0</v>
      </c>
      <c r="D253">
        <v>1</v>
      </c>
      <c r="E253">
        <v>1</v>
      </c>
      <c r="F253">
        <v>2506</v>
      </c>
      <c r="G253">
        <v>2506.1</v>
      </c>
      <c r="I253">
        <v>1</v>
      </c>
      <c r="J253" t="str">
        <f>IF(ISBLANK(VLOOKUP(G253,'Answers &amp; Theoretical'!G:L,6,FALSE)),"BLANK",VLOOKUP(G253,'Answers &amp; Theoretical'!G:L,6,FALSE))</f>
        <v>BLANK</v>
      </c>
      <c r="K253">
        <f t="shared" si="52"/>
        <v>1</v>
      </c>
    </row>
    <row r="254" spans="1:11" x14ac:dyDescent="0.3">
      <c r="A254" s="16">
        <f>IFERROR(
    IF(AND(
        NOT(ISBLANK(INDEX('Answers &amp; Theoretical'!J:J, MATCH(G254, 'Answers &amp; Theoretical'!G:G, 0)))),
        NOT(ISBLANK(INDEX('Answers &amp; Theoretical'!K:K, MATCH(G254, 'Answers &amp; Theoretical'!G:G, 0))))
    ), 1, 0),
    "NO MATCH"
)</f>
        <v>0</v>
      </c>
      <c r="B254">
        <v>0</v>
      </c>
      <c r="C254">
        <v>1</v>
      </c>
      <c r="D254">
        <v>1</v>
      </c>
      <c r="E254">
        <v>1</v>
      </c>
      <c r="F254">
        <v>2507</v>
      </c>
      <c r="G254">
        <v>2507.1</v>
      </c>
      <c r="I254">
        <v>0</v>
      </c>
      <c r="J254" t="str">
        <f>IF(ISBLANK(VLOOKUP(G254,'Answers &amp; Theoretical'!G:L,6,FALSE)),"BLANK",VLOOKUP(G254,'Answers &amp; Theoretical'!G:L,6,FALSE))</f>
        <v>BLANK</v>
      </c>
      <c r="K254">
        <f t="shared" si="52"/>
        <v>0</v>
      </c>
    </row>
    <row r="255" spans="1:11" x14ac:dyDescent="0.3">
      <c r="A255" s="16">
        <f>IFERROR(
    IF(AND(
        NOT(ISBLANK(INDEX('Answers &amp; Theoretical'!J:J, MATCH(G255, 'Answers &amp; Theoretical'!G:G, 0)))),
        NOT(ISBLANK(INDEX('Answers &amp; Theoretical'!K:K, MATCH(G255, 'Answers &amp; Theoretical'!G:G, 0))))
    ), 1, 0),
    "NO MATCH"
)</f>
        <v>0</v>
      </c>
      <c r="B255">
        <v>0</v>
      </c>
      <c r="C255">
        <v>1</v>
      </c>
      <c r="D255">
        <v>1</v>
      </c>
      <c r="E255">
        <v>1</v>
      </c>
      <c r="F255">
        <v>2507</v>
      </c>
      <c r="G255">
        <v>2507.1999999999998</v>
      </c>
      <c r="I255">
        <v>0</v>
      </c>
      <c r="J255" t="str">
        <f>IF(ISBLANK(VLOOKUP(G255,'Answers &amp; Theoretical'!G:L,6,FALSE)),"BLANK",VLOOKUP(G255,'Answers &amp; Theoretical'!G:L,6,FALSE))</f>
        <v>BLANK</v>
      </c>
      <c r="K255">
        <f t="shared" si="52"/>
        <v>0</v>
      </c>
    </row>
    <row r="256" spans="1:11" x14ac:dyDescent="0.3">
      <c r="A256" s="16">
        <f>IFERROR(
    IF(AND(
        NOT(ISBLANK(INDEX('Answers &amp; Theoretical'!J:J, MATCH(G256, 'Answers &amp; Theoretical'!G:G, 0)))),
        NOT(ISBLANK(INDEX('Answers &amp; Theoretical'!K:K, MATCH(G256, 'Answers &amp; Theoretical'!G:G, 0))))
    ), 1, 0),
    "NO MATCH"
)</f>
        <v>0</v>
      </c>
      <c r="B256">
        <v>0</v>
      </c>
      <c r="C256">
        <v>1</v>
      </c>
      <c r="D256">
        <v>1</v>
      </c>
      <c r="E256">
        <v>1</v>
      </c>
      <c r="F256">
        <v>2508</v>
      </c>
      <c r="G256">
        <v>2508.1</v>
      </c>
      <c r="I256">
        <v>1</v>
      </c>
      <c r="J256" t="str">
        <f>IF(ISBLANK(VLOOKUP(G256,'Answers &amp; Theoretical'!G:L,6,FALSE)),"BLANK",VLOOKUP(G256,'Answers &amp; Theoretical'!G:L,6,FALSE))</f>
        <v>BLANK</v>
      </c>
      <c r="K256">
        <f t="shared" si="52"/>
        <v>1</v>
      </c>
    </row>
    <row r="257" spans="1:11" x14ac:dyDescent="0.3">
      <c r="A257" s="16">
        <f>IFERROR(
    IF(AND(
        NOT(ISBLANK(INDEX('Answers &amp; Theoretical'!J:J, MATCH(G257, 'Answers &amp; Theoretical'!G:G, 0)))),
        NOT(ISBLANK(INDEX('Answers &amp; Theoretical'!K:K, MATCH(G257, 'Answers &amp; Theoretical'!G:G, 0))))
    ), 1, 0),
    "NO MATCH"
)</f>
        <v>0</v>
      </c>
      <c r="B257">
        <v>0</v>
      </c>
      <c r="C257">
        <v>1</v>
      </c>
      <c r="D257">
        <v>1</v>
      </c>
      <c r="E257">
        <v>1</v>
      </c>
      <c r="F257">
        <v>2509</v>
      </c>
      <c r="G257">
        <v>2509.1</v>
      </c>
      <c r="I257">
        <v>1</v>
      </c>
      <c r="J257" t="str">
        <f>IF(ISBLANK(VLOOKUP(G257,'Answers &amp; Theoretical'!G:L,6,FALSE)),"BLANK",VLOOKUP(G257,'Answers &amp; Theoretical'!G:L,6,FALSE))</f>
        <v>BLANK</v>
      </c>
      <c r="K257">
        <f t="shared" si="52"/>
        <v>1</v>
      </c>
    </row>
    <row r="258" spans="1:11" x14ac:dyDescent="0.3">
      <c r="A258" s="16">
        <f>IFERROR(
    IF(AND(
        NOT(ISBLANK(INDEX('Answers &amp; Theoretical'!J:J, MATCH(G258, 'Answers &amp; Theoretical'!G:G, 0)))),
        NOT(ISBLANK(INDEX('Answers &amp; Theoretical'!K:K, MATCH(G258, 'Answers &amp; Theoretical'!G:G, 0))))
    ), 1, 0),
    "NO MATCH"
)</f>
        <v>0</v>
      </c>
      <c r="B258">
        <v>0</v>
      </c>
      <c r="C258">
        <v>1</v>
      </c>
      <c r="D258">
        <v>1</v>
      </c>
      <c r="E258">
        <v>1</v>
      </c>
      <c r="F258">
        <v>2510</v>
      </c>
      <c r="G258">
        <v>2510.1</v>
      </c>
      <c r="I258">
        <v>1</v>
      </c>
      <c r="J258" t="str">
        <f>IF(ISBLANK(VLOOKUP(G258,'Answers &amp; Theoretical'!G:L,6,FALSE)),"BLANK",VLOOKUP(G258,'Answers &amp; Theoretical'!G:L,6,FALSE))</f>
        <v>BLANK</v>
      </c>
      <c r="K258">
        <f t="shared" ref="K258:K321" si="53">IF(SUMIFS(J:J, F:F, F258, I:I, 1) &lt; SUMIFS(I:I, F:F, F258, I:I, 1), 1, 0)</f>
        <v>1</v>
      </c>
    </row>
    <row r="259" spans="1:11" x14ac:dyDescent="0.3">
      <c r="A259" s="16">
        <f>IFERROR(
    IF(AND(
        NOT(ISBLANK(INDEX('Answers &amp; Theoretical'!J:J, MATCH(G259, 'Answers &amp; Theoretical'!G:G, 0)))),
        NOT(ISBLANK(INDEX('Answers &amp; Theoretical'!K:K, MATCH(G259, 'Answers &amp; Theoretical'!G:G, 0))))
    ), 1, 0),
    "NO MATCH"
)</f>
        <v>0</v>
      </c>
      <c r="B259">
        <v>0</v>
      </c>
      <c r="C259">
        <v>1</v>
      </c>
      <c r="D259">
        <v>1</v>
      </c>
      <c r="E259">
        <v>1</v>
      </c>
      <c r="F259">
        <v>2511</v>
      </c>
      <c r="G259">
        <v>2511.1</v>
      </c>
      <c r="I259">
        <v>1</v>
      </c>
      <c r="J259" t="str">
        <f>IF(ISBLANK(VLOOKUP(G259,'Answers &amp; Theoretical'!G:L,6,FALSE)),"BLANK",VLOOKUP(G259,'Answers &amp; Theoretical'!G:L,6,FALSE))</f>
        <v>BLANK</v>
      </c>
      <c r="K259">
        <f t="shared" si="53"/>
        <v>1</v>
      </c>
    </row>
    <row r="260" spans="1:11" x14ac:dyDescent="0.3">
      <c r="A260" s="16">
        <f>IFERROR(
    IF(AND(
        NOT(ISBLANK(INDEX('Answers &amp; Theoretical'!J:J, MATCH(G260, 'Answers &amp; Theoretical'!G:G, 0)))),
        NOT(ISBLANK(INDEX('Answers &amp; Theoretical'!K:K, MATCH(G260, 'Answers &amp; Theoretical'!G:G, 0))))
    ), 1, 0),
    "NO MATCH"
)</f>
        <v>0</v>
      </c>
      <c r="B260">
        <v>0</v>
      </c>
      <c r="C260">
        <v>1</v>
      </c>
      <c r="D260">
        <v>1</v>
      </c>
      <c r="E260">
        <v>1</v>
      </c>
      <c r="F260">
        <v>2512</v>
      </c>
      <c r="G260">
        <v>2512.1</v>
      </c>
      <c r="I260">
        <v>0</v>
      </c>
      <c r="J260" t="str">
        <f>IF(ISBLANK(VLOOKUP(G260,'Answers &amp; Theoretical'!G:L,6,FALSE)),"BLANK",VLOOKUP(G260,'Answers &amp; Theoretical'!G:L,6,FALSE))</f>
        <v>BLANK</v>
      </c>
      <c r="K260">
        <f t="shared" si="53"/>
        <v>0</v>
      </c>
    </row>
    <row r="261" spans="1:11" x14ac:dyDescent="0.3">
      <c r="A261" s="16">
        <f>IFERROR(
    IF(AND(
        NOT(ISBLANK(INDEX('Answers &amp; Theoretical'!J:J, MATCH(G261, 'Answers &amp; Theoretical'!G:G, 0)))),
        NOT(ISBLANK(INDEX('Answers &amp; Theoretical'!K:K, MATCH(G261, 'Answers &amp; Theoretical'!G:G, 0))))
    ), 1, 0),
    "NO MATCH"
)</f>
        <v>0</v>
      </c>
      <c r="B261">
        <v>0</v>
      </c>
      <c r="C261">
        <v>1</v>
      </c>
      <c r="D261">
        <v>1</v>
      </c>
      <c r="E261">
        <v>1</v>
      </c>
      <c r="F261">
        <v>2512</v>
      </c>
      <c r="G261">
        <v>2512.1999999999998</v>
      </c>
      <c r="I261">
        <v>0</v>
      </c>
      <c r="J261" t="str">
        <f>IF(ISBLANK(VLOOKUP(G261,'Answers &amp; Theoretical'!G:L,6,FALSE)),"BLANK",VLOOKUP(G261,'Answers &amp; Theoretical'!G:L,6,FALSE))</f>
        <v>BLANK</v>
      </c>
      <c r="K261">
        <f t="shared" si="53"/>
        <v>0</v>
      </c>
    </row>
    <row r="262" spans="1:11" x14ac:dyDescent="0.3">
      <c r="A262" s="16">
        <f>IFERROR(
    IF(AND(
        NOT(ISBLANK(INDEX('Answers &amp; Theoretical'!J:J, MATCH(G262, 'Answers &amp; Theoretical'!G:G, 0)))),
        NOT(ISBLANK(INDEX('Answers &amp; Theoretical'!K:K, MATCH(G262, 'Answers &amp; Theoretical'!G:G, 0))))
    ), 1, 0),
    "NO MATCH"
)</f>
        <v>0</v>
      </c>
      <c r="B262">
        <v>0</v>
      </c>
      <c r="C262">
        <v>1</v>
      </c>
      <c r="D262">
        <v>1</v>
      </c>
      <c r="E262">
        <v>1</v>
      </c>
      <c r="F262">
        <v>2513</v>
      </c>
      <c r="G262">
        <v>2513.1</v>
      </c>
      <c r="I262">
        <v>1</v>
      </c>
      <c r="J262" t="str">
        <f>IF(ISBLANK(VLOOKUP(G262,'Answers &amp; Theoretical'!G:L,6,FALSE)),"BLANK",VLOOKUP(G262,'Answers &amp; Theoretical'!G:L,6,FALSE))</f>
        <v>BLANK</v>
      </c>
      <c r="K262">
        <f t="shared" si="53"/>
        <v>1</v>
      </c>
    </row>
    <row r="263" spans="1:11" x14ac:dyDescent="0.3">
      <c r="A263" s="16">
        <f>IFERROR(
    IF(AND(
        NOT(ISBLANK(INDEX('Answers &amp; Theoretical'!J:J, MATCH(G263, 'Answers &amp; Theoretical'!G:G, 0)))),
        NOT(ISBLANK(INDEX('Answers &amp; Theoretical'!K:K, MATCH(G263, 'Answers &amp; Theoretical'!G:G, 0))))
    ), 1, 0),
    "NO MATCH"
)</f>
        <v>0</v>
      </c>
      <c r="B263">
        <v>0</v>
      </c>
      <c r="C263">
        <v>1</v>
      </c>
      <c r="D263">
        <v>1</v>
      </c>
      <c r="E263">
        <v>1</v>
      </c>
      <c r="F263">
        <v>2600</v>
      </c>
      <c r="G263">
        <v>2600.1</v>
      </c>
      <c r="I263">
        <v>1</v>
      </c>
      <c r="J263" t="str">
        <f>IF(ISBLANK(VLOOKUP(G263,'Answers &amp; Theoretical'!G:L,6,FALSE)),"BLANK",VLOOKUP(G263,'Answers &amp; Theoretical'!G:L,6,FALSE))</f>
        <v>BLANK</v>
      </c>
      <c r="K263">
        <f t="shared" si="53"/>
        <v>1</v>
      </c>
    </row>
    <row r="264" spans="1:11" x14ac:dyDescent="0.3">
      <c r="A264" s="16">
        <f>IFERROR(
    IF(AND(
        NOT(ISBLANK(INDEX('Answers &amp; Theoretical'!J:J, MATCH(G264, 'Answers &amp; Theoretical'!G:G, 0)))),
        NOT(ISBLANK(INDEX('Answers &amp; Theoretical'!K:K, MATCH(G264, 'Answers &amp; Theoretical'!G:G, 0))))
    ), 1, 0),
    "NO MATCH"
)</f>
        <v>0</v>
      </c>
      <c r="B264">
        <v>0</v>
      </c>
      <c r="C264">
        <v>0</v>
      </c>
      <c r="D264">
        <v>1</v>
      </c>
      <c r="E264">
        <v>1</v>
      </c>
      <c r="F264">
        <v>2601</v>
      </c>
      <c r="G264">
        <v>2601.1</v>
      </c>
      <c r="I264">
        <v>1</v>
      </c>
      <c r="J264" t="str">
        <f>IF(ISBLANK(VLOOKUP(G264,'Answers &amp; Theoretical'!G:L,6,FALSE)),"BLANK",VLOOKUP(G264,'Answers &amp; Theoretical'!G:L,6,FALSE))</f>
        <v>BLANK</v>
      </c>
      <c r="K264">
        <f t="shared" si="53"/>
        <v>1</v>
      </c>
    </row>
    <row r="265" spans="1:11" x14ac:dyDescent="0.3">
      <c r="A265" s="16">
        <f>IFERROR(
    IF(AND(
        NOT(ISBLANK(INDEX('Answers &amp; Theoretical'!J:J, MATCH(G265, 'Answers &amp; Theoretical'!G:G, 0)))),
        NOT(ISBLANK(INDEX('Answers &amp; Theoretical'!K:K, MATCH(G265, 'Answers &amp; Theoretical'!G:G, 0))))
    ), 1, 0),
    "NO MATCH"
)</f>
        <v>0</v>
      </c>
      <c r="B265">
        <v>0</v>
      </c>
      <c r="C265">
        <v>0</v>
      </c>
      <c r="D265">
        <v>1</v>
      </c>
      <c r="E265">
        <v>1</v>
      </c>
      <c r="F265">
        <v>2602</v>
      </c>
      <c r="G265">
        <v>2602.1</v>
      </c>
      <c r="I265">
        <v>0</v>
      </c>
      <c r="J265" t="str">
        <f>IF(ISBLANK(VLOOKUP(G265,'Answers &amp; Theoretical'!G:L,6,FALSE)),"BLANK",VLOOKUP(G265,'Answers &amp; Theoretical'!G:L,6,FALSE))</f>
        <v>BLANK</v>
      </c>
      <c r="K265">
        <f t="shared" si="53"/>
        <v>0</v>
      </c>
    </row>
    <row r="266" spans="1:11" x14ac:dyDescent="0.3">
      <c r="A266" s="16">
        <f>IFERROR(
    IF(AND(
        NOT(ISBLANK(INDEX('Answers &amp; Theoretical'!J:J, MATCH(G266, 'Answers &amp; Theoretical'!G:G, 0)))),
        NOT(ISBLANK(INDEX('Answers &amp; Theoretical'!K:K, MATCH(G266, 'Answers &amp; Theoretical'!G:G, 0))))
    ), 1, 0),
    "NO MATCH"
)</f>
        <v>0</v>
      </c>
      <c r="B266">
        <v>0</v>
      </c>
      <c r="C266">
        <v>0</v>
      </c>
      <c r="D266">
        <v>1</v>
      </c>
      <c r="E266">
        <v>1</v>
      </c>
      <c r="F266">
        <v>2602</v>
      </c>
      <c r="G266">
        <v>2602.1999999999998</v>
      </c>
      <c r="I266">
        <v>0</v>
      </c>
      <c r="J266" t="str">
        <f>IF(ISBLANK(VLOOKUP(G266,'Answers &amp; Theoretical'!G:L,6,FALSE)),"BLANK",VLOOKUP(G266,'Answers &amp; Theoretical'!G:L,6,FALSE))</f>
        <v>BLANK</v>
      </c>
      <c r="K266">
        <f t="shared" si="53"/>
        <v>0</v>
      </c>
    </row>
    <row r="267" spans="1:11" x14ac:dyDescent="0.3">
      <c r="A267" s="16">
        <f>IFERROR(
    IF(AND(
        NOT(ISBLANK(INDEX('Answers &amp; Theoretical'!J:J, MATCH(G267, 'Answers &amp; Theoretical'!G:G, 0)))),
        NOT(ISBLANK(INDEX('Answers &amp; Theoretical'!K:K, MATCH(G267, 'Answers &amp; Theoretical'!G:G, 0))))
    ), 1, 0),
    "NO MATCH"
)</f>
        <v>0</v>
      </c>
      <c r="B267">
        <v>0</v>
      </c>
      <c r="C267">
        <v>0</v>
      </c>
      <c r="D267">
        <v>1</v>
      </c>
      <c r="E267">
        <v>1</v>
      </c>
      <c r="F267">
        <v>2602</v>
      </c>
      <c r="G267">
        <v>2602.3000000000002</v>
      </c>
      <c r="I267">
        <v>0</v>
      </c>
      <c r="J267" t="str">
        <f>IF(ISBLANK(VLOOKUP(G267,'Answers &amp; Theoretical'!G:L,6,FALSE)),"BLANK",VLOOKUP(G267,'Answers &amp; Theoretical'!G:L,6,FALSE))</f>
        <v>BLANK</v>
      </c>
      <c r="K267">
        <f t="shared" si="53"/>
        <v>0</v>
      </c>
    </row>
    <row r="268" spans="1:11" x14ac:dyDescent="0.3">
      <c r="A268" s="16">
        <f>IFERROR(
    IF(AND(
        NOT(ISBLANK(INDEX('Answers &amp; Theoretical'!J:J, MATCH(G268, 'Answers &amp; Theoretical'!G:G, 0)))),
        NOT(ISBLANK(INDEX('Answers &amp; Theoretical'!K:K, MATCH(G268, 'Answers &amp; Theoretical'!G:G, 0))))
    ), 1, 0),
    "NO MATCH"
)</f>
        <v>0</v>
      </c>
      <c r="B268">
        <v>0</v>
      </c>
      <c r="C268">
        <v>0</v>
      </c>
      <c r="D268">
        <v>1</v>
      </c>
      <c r="E268">
        <v>1</v>
      </c>
      <c r="F268">
        <v>2602</v>
      </c>
      <c r="G268">
        <v>2602.4</v>
      </c>
      <c r="I268">
        <v>0</v>
      </c>
      <c r="J268" t="str">
        <f>IF(ISBLANK(VLOOKUP(G268,'Answers &amp; Theoretical'!G:L,6,FALSE)),"BLANK",VLOOKUP(G268,'Answers &amp; Theoretical'!G:L,6,FALSE))</f>
        <v>BLANK</v>
      </c>
      <c r="K268">
        <f t="shared" si="53"/>
        <v>0</v>
      </c>
    </row>
    <row r="269" spans="1:11" x14ac:dyDescent="0.3">
      <c r="A269" s="16">
        <f>IFERROR(
    IF(AND(
        NOT(ISBLANK(INDEX('Answers &amp; Theoretical'!J:J, MATCH(G269, 'Answers &amp; Theoretical'!G:G, 0)))),
        NOT(ISBLANK(INDEX('Answers &amp; Theoretical'!K:K, MATCH(G269, 'Answers &amp; Theoretical'!G:G, 0))))
    ), 1, 0),
    "NO MATCH"
)</f>
        <v>0</v>
      </c>
      <c r="B269">
        <v>0</v>
      </c>
      <c r="C269">
        <v>0</v>
      </c>
      <c r="D269">
        <v>1</v>
      </c>
      <c r="E269">
        <v>1</v>
      </c>
      <c r="F269">
        <v>2602</v>
      </c>
      <c r="G269">
        <v>2602.5</v>
      </c>
      <c r="I269">
        <v>0</v>
      </c>
      <c r="J269" t="str">
        <f>IF(ISBLANK(VLOOKUP(G269,'Answers &amp; Theoretical'!G:L,6,FALSE)),"BLANK",VLOOKUP(G269,'Answers &amp; Theoretical'!G:L,6,FALSE))</f>
        <v>BLANK</v>
      </c>
      <c r="K269">
        <f t="shared" si="53"/>
        <v>0</v>
      </c>
    </row>
    <row r="270" spans="1:11" x14ac:dyDescent="0.3">
      <c r="A270" s="16">
        <f>IFERROR(
    IF(AND(
        NOT(ISBLANK(INDEX('Answers &amp; Theoretical'!J:J, MATCH(G270, 'Answers &amp; Theoretical'!G:G, 0)))),
        NOT(ISBLANK(INDEX('Answers &amp; Theoretical'!K:K, MATCH(G270, 'Answers &amp; Theoretical'!G:G, 0))))
    ), 1, 0),
    "NO MATCH"
)</f>
        <v>0</v>
      </c>
      <c r="B270">
        <v>0</v>
      </c>
      <c r="C270">
        <v>1</v>
      </c>
      <c r="D270">
        <v>1</v>
      </c>
      <c r="E270">
        <v>1</v>
      </c>
      <c r="F270">
        <v>2603</v>
      </c>
      <c r="G270">
        <v>2603.1</v>
      </c>
      <c r="I270">
        <v>0</v>
      </c>
      <c r="J270" t="str">
        <f>IF(ISBLANK(VLOOKUP(G270,'Answers &amp; Theoretical'!G:L,6,FALSE)),"BLANK",VLOOKUP(G270,'Answers &amp; Theoretical'!G:L,6,FALSE))</f>
        <v>BLANK</v>
      </c>
      <c r="K270">
        <f t="shared" si="53"/>
        <v>0</v>
      </c>
    </row>
    <row r="271" spans="1:11" x14ac:dyDescent="0.3">
      <c r="A271" s="16">
        <f>IFERROR(
    IF(AND(
        NOT(ISBLANK(INDEX('Answers &amp; Theoretical'!J:J, MATCH(G271, 'Answers &amp; Theoretical'!G:G, 0)))),
        NOT(ISBLANK(INDEX('Answers &amp; Theoretical'!K:K, MATCH(G271, 'Answers &amp; Theoretical'!G:G, 0))))
    ), 1, 0),
    "NO MATCH"
)</f>
        <v>0</v>
      </c>
      <c r="B271">
        <v>0</v>
      </c>
      <c r="C271">
        <v>1</v>
      </c>
      <c r="D271">
        <v>1</v>
      </c>
      <c r="E271">
        <v>1</v>
      </c>
      <c r="F271">
        <v>2603</v>
      </c>
      <c r="G271">
        <v>2603.1999999999998</v>
      </c>
      <c r="I271">
        <v>0</v>
      </c>
      <c r="J271" t="str">
        <f>IF(ISBLANK(VLOOKUP(G271,'Answers &amp; Theoretical'!G:L,6,FALSE)),"BLANK",VLOOKUP(G271,'Answers &amp; Theoretical'!G:L,6,FALSE))</f>
        <v>BLANK</v>
      </c>
      <c r="K271">
        <f t="shared" si="53"/>
        <v>0</v>
      </c>
    </row>
    <row r="272" spans="1:11" x14ac:dyDescent="0.3">
      <c r="A272" s="16">
        <f>IFERROR(
    IF(AND(
        NOT(ISBLANK(INDEX('Answers &amp; Theoretical'!J:J, MATCH(G272, 'Answers &amp; Theoretical'!G:G, 0)))),
        NOT(ISBLANK(INDEX('Answers &amp; Theoretical'!K:K, MATCH(G272, 'Answers &amp; Theoretical'!G:G, 0))))
    ), 1, 0),
    "NO MATCH"
)</f>
        <v>0</v>
      </c>
      <c r="B272">
        <v>0</v>
      </c>
      <c r="C272">
        <v>1</v>
      </c>
      <c r="D272">
        <v>1</v>
      </c>
      <c r="E272">
        <v>1</v>
      </c>
      <c r="F272">
        <v>2604</v>
      </c>
      <c r="G272">
        <v>2604.1</v>
      </c>
      <c r="I272">
        <v>0</v>
      </c>
      <c r="J272" t="str">
        <f>IF(ISBLANK(VLOOKUP(G272,'Answers &amp; Theoretical'!G:L,6,FALSE)),"BLANK",VLOOKUP(G272,'Answers &amp; Theoretical'!G:L,6,FALSE))</f>
        <v>BLANK</v>
      </c>
      <c r="K272">
        <f t="shared" si="53"/>
        <v>0</v>
      </c>
    </row>
    <row r="273" spans="1:11" x14ac:dyDescent="0.3">
      <c r="A273" s="16">
        <f>IFERROR(
    IF(AND(
        NOT(ISBLANK(INDEX('Answers &amp; Theoretical'!J:J, MATCH(G273, 'Answers &amp; Theoretical'!G:G, 0)))),
        NOT(ISBLANK(INDEX('Answers &amp; Theoretical'!K:K, MATCH(G273, 'Answers &amp; Theoretical'!G:G, 0))))
    ), 1, 0),
    "NO MATCH"
)</f>
        <v>0</v>
      </c>
      <c r="B273">
        <v>0</v>
      </c>
      <c r="C273">
        <v>1</v>
      </c>
      <c r="D273">
        <v>1</v>
      </c>
      <c r="E273">
        <v>1</v>
      </c>
      <c r="F273">
        <v>2604</v>
      </c>
      <c r="G273">
        <v>2604.1999999999998</v>
      </c>
      <c r="I273">
        <v>0</v>
      </c>
      <c r="J273" t="str">
        <f>IF(ISBLANK(VLOOKUP(G273,'Answers &amp; Theoretical'!G:L,6,FALSE)),"BLANK",VLOOKUP(G273,'Answers &amp; Theoretical'!G:L,6,FALSE))</f>
        <v>BLANK</v>
      </c>
      <c r="K273">
        <f t="shared" si="53"/>
        <v>0</v>
      </c>
    </row>
    <row r="274" spans="1:11" x14ac:dyDescent="0.3">
      <c r="A274" s="16">
        <f>IFERROR(
    IF(AND(
        NOT(ISBLANK(INDEX('Answers &amp; Theoretical'!J:J, MATCH(G274, 'Answers &amp; Theoretical'!G:G, 0)))),
        NOT(ISBLANK(INDEX('Answers &amp; Theoretical'!K:K, MATCH(G274, 'Answers &amp; Theoretical'!G:G, 0))))
    ), 1, 0),
    "NO MATCH"
)</f>
        <v>0</v>
      </c>
      <c r="B274">
        <v>0</v>
      </c>
      <c r="C274">
        <v>0</v>
      </c>
      <c r="D274">
        <v>1</v>
      </c>
      <c r="E274">
        <v>1</v>
      </c>
      <c r="F274">
        <v>2605</v>
      </c>
      <c r="G274">
        <v>2605.1</v>
      </c>
      <c r="I274">
        <v>0</v>
      </c>
      <c r="J274" t="str">
        <f>IF(ISBLANK(VLOOKUP(G274,'Answers &amp; Theoretical'!G:L,6,FALSE)),"BLANK",VLOOKUP(G274,'Answers &amp; Theoretical'!G:L,6,FALSE))</f>
        <v>BLANK</v>
      </c>
      <c r="K274">
        <f t="shared" si="53"/>
        <v>0</v>
      </c>
    </row>
    <row r="275" spans="1:11" x14ac:dyDescent="0.3">
      <c r="A275" s="16">
        <f>IFERROR(
    IF(AND(
        NOT(ISBLANK(INDEX('Answers &amp; Theoretical'!J:J, MATCH(G275, 'Answers &amp; Theoretical'!G:G, 0)))),
        NOT(ISBLANK(INDEX('Answers &amp; Theoretical'!K:K, MATCH(G275, 'Answers &amp; Theoretical'!G:G, 0))))
    ), 1, 0),
    "NO MATCH"
)</f>
        <v>0</v>
      </c>
      <c r="B275">
        <v>0</v>
      </c>
      <c r="C275">
        <v>0</v>
      </c>
      <c r="D275">
        <v>1</v>
      </c>
      <c r="E275">
        <v>1</v>
      </c>
      <c r="F275">
        <v>2605</v>
      </c>
      <c r="G275">
        <v>2605.1999999999998</v>
      </c>
      <c r="I275">
        <v>0</v>
      </c>
      <c r="J275" t="str">
        <f>IF(ISBLANK(VLOOKUP(G275,'Answers &amp; Theoretical'!G:L,6,FALSE)),"BLANK",VLOOKUP(G275,'Answers &amp; Theoretical'!G:L,6,FALSE))</f>
        <v>BLANK</v>
      </c>
      <c r="K275">
        <f t="shared" si="53"/>
        <v>0</v>
      </c>
    </row>
    <row r="276" spans="1:11" x14ac:dyDescent="0.3">
      <c r="A276" s="16">
        <f>IFERROR(
    IF(AND(
        NOT(ISBLANK(INDEX('Answers &amp; Theoretical'!J:J, MATCH(G276, 'Answers &amp; Theoretical'!G:G, 0)))),
        NOT(ISBLANK(INDEX('Answers &amp; Theoretical'!K:K, MATCH(G276, 'Answers &amp; Theoretical'!G:G, 0))))
    ), 1, 0),
    "NO MATCH"
)</f>
        <v>0</v>
      </c>
      <c r="B276">
        <v>0</v>
      </c>
      <c r="C276">
        <v>1</v>
      </c>
      <c r="D276">
        <v>1</v>
      </c>
      <c r="E276">
        <v>1</v>
      </c>
      <c r="F276">
        <v>2700</v>
      </c>
      <c r="G276">
        <v>2700.1</v>
      </c>
      <c r="I276">
        <v>0</v>
      </c>
      <c r="J276" t="str">
        <f>IF(ISBLANK(VLOOKUP(G276,'Answers &amp; Theoretical'!G:L,6,FALSE)),"BLANK",VLOOKUP(G276,'Answers &amp; Theoretical'!G:L,6,FALSE))</f>
        <v>BLANK</v>
      </c>
      <c r="K276">
        <f t="shared" si="53"/>
        <v>0</v>
      </c>
    </row>
    <row r="277" spans="1:11" x14ac:dyDescent="0.3">
      <c r="A277" s="16">
        <f>IFERROR(
    IF(AND(
        NOT(ISBLANK(INDEX('Answers &amp; Theoretical'!J:J, MATCH(G277, 'Answers &amp; Theoretical'!G:G, 0)))),
        NOT(ISBLANK(INDEX('Answers &amp; Theoretical'!K:K, MATCH(G277, 'Answers &amp; Theoretical'!G:G, 0))))
    ), 1, 0),
    "NO MATCH"
)</f>
        <v>0</v>
      </c>
      <c r="B277">
        <v>0</v>
      </c>
      <c r="C277">
        <v>1</v>
      </c>
      <c r="D277">
        <v>1</v>
      </c>
      <c r="E277">
        <v>1</v>
      </c>
      <c r="F277">
        <v>2700</v>
      </c>
      <c r="G277">
        <v>2700.2</v>
      </c>
      <c r="I277">
        <v>0</v>
      </c>
      <c r="J277" t="str">
        <f>IF(ISBLANK(VLOOKUP(G277,'Answers &amp; Theoretical'!G:L,6,FALSE)),"BLANK",VLOOKUP(G277,'Answers &amp; Theoretical'!G:L,6,FALSE))</f>
        <v>BLANK</v>
      </c>
      <c r="K277">
        <f t="shared" si="53"/>
        <v>0</v>
      </c>
    </row>
    <row r="278" spans="1:11" x14ac:dyDescent="0.3">
      <c r="A278" s="16">
        <f>IFERROR(
    IF(AND(
        NOT(ISBLANK(INDEX('Answers &amp; Theoretical'!J:J, MATCH(G278, 'Answers &amp; Theoretical'!G:G, 0)))),
        NOT(ISBLANK(INDEX('Answers &amp; Theoretical'!K:K, MATCH(G278, 'Answers &amp; Theoretical'!G:G, 0))))
    ), 1, 0),
    "NO MATCH"
)</f>
        <v>0</v>
      </c>
      <c r="B278">
        <v>0</v>
      </c>
      <c r="C278">
        <v>1</v>
      </c>
      <c r="D278">
        <v>1</v>
      </c>
      <c r="E278">
        <v>1</v>
      </c>
      <c r="F278">
        <v>2701</v>
      </c>
      <c r="G278">
        <v>2701.1</v>
      </c>
      <c r="I278">
        <v>1</v>
      </c>
      <c r="J278" t="str">
        <f>IF(ISBLANK(VLOOKUP(G278,'Answers &amp; Theoretical'!G:L,6,FALSE)),"BLANK",VLOOKUP(G278,'Answers &amp; Theoretical'!G:L,6,FALSE))</f>
        <v>BLANK</v>
      </c>
      <c r="K278">
        <f t="shared" si="53"/>
        <v>1</v>
      </c>
    </row>
    <row r="279" spans="1:11" x14ac:dyDescent="0.3">
      <c r="A279" s="16">
        <f>IFERROR(
    IF(AND(
        NOT(ISBLANK(INDEX('Answers &amp; Theoretical'!J:J, MATCH(G279, 'Answers &amp; Theoretical'!G:G, 0)))),
        NOT(ISBLANK(INDEX('Answers &amp; Theoretical'!K:K, MATCH(G279, 'Answers &amp; Theoretical'!G:G, 0))))
    ), 1, 0),
    "NO MATCH"
)</f>
        <v>0</v>
      </c>
      <c r="B279">
        <v>0</v>
      </c>
      <c r="C279">
        <v>1</v>
      </c>
      <c r="D279">
        <v>1</v>
      </c>
      <c r="E279">
        <v>1</v>
      </c>
      <c r="F279">
        <v>2702</v>
      </c>
      <c r="G279">
        <v>2702.1</v>
      </c>
      <c r="I279">
        <v>0</v>
      </c>
      <c r="J279" t="str">
        <f>IF(ISBLANK(VLOOKUP(G279,'Answers &amp; Theoretical'!G:L,6,FALSE)),"BLANK",VLOOKUP(G279,'Answers &amp; Theoretical'!G:L,6,FALSE))</f>
        <v>BLANK</v>
      </c>
      <c r="K279">
        <f t="shared" si="53"/>
        <v>0</v>
      </c>
    </row>
    <row r="280" spans="1:11" x14ac:dyDescent="0.3">
      <c r="A280" s="16">
        <f>IFERROR(
    IF(AND(
        NOT(ISBLANK(INDEX('Answers &amp; Theoretical'!J:J, MATCH(G280, 'Answers &amp; Theoretical'!G:G, 0)))),
        NOT(ISBLANK(INDEX('Answers &amp; Theoretical'!K:K, MATCH(G280, 'Answers &amp; Theoretical'!G:G, 0))))
    ), 1, 0),
    "NO MATCH"
)</f>
        <v>0</v>
      </c>
      <c r="B280">
        <v>0</v>
      </c>
      <c r="C280">
        <v>1</v>
      </c>
      <c r="D280">
        <v>1</v>
      </c>
      <c r="E280">
        <v>1</v>
      </c>
      <c r="F280">
        <v>2702</v>
      </c>
      <c r="G280">
        <v>2702.2</v>
      </c>
      <c r="I280">
        <v>0</v>
      </c>
      <c r="J280" t="str">
        <f>IF(ISBLANK(VLOOKUP(G280,'Answers &amp; Theoretical'!G:L,6,FALSE)),"BLANK",VLOOKUP(G280,'Answers &amp; Theoretical'!G:L,6,FALSE))</f>
        <v>BLANK</v>
      </c>
      <c r="K280">
        <f t="shared" si="53"/>
        <v>0</v>
      </c>
    </row>
    <row r="281" spans="1:11" x14ac:dyDescent="0.3">
      <c r="A281" s="16">
        <f>IFERROR(
    IF(AND(
        NOT(ISBLANK(INDEX('Answers &amp; Theoretical'!J:J, MATCH(G281, 'Answers &amp; Theoretical'!G:G, 0)))),
        NOT(ISBLANK(INDEX('Answers &amp; Theoretical'!K:K, MATCH(G281, 'Answers &amp; Theoretical'!G:G, 0))))
    ), 1, 0),
    "NO MATCH"
)</f>
        <v>0</v>
      </c>
      <c r="B281">
        <v>0</v>
      </c>
      <c r="C281">
        <v>1</v>
      </c>
      <c r="D281">
        <v>1</v>
      </c>
      <c r="E281">
        <v>1</v>
      </c>
      <c r="F281">
        <v>2702</v>
      </c>
      <c r="G281">
        <v>2702.3</v>
      </c>
      <c r="I281">
        <v>0</v>
      </c>
      <c r="J281" t="str">
        <f>IF(ISBLANK(VLOOKUP(G281,'Answers &amp; Theoretical'!G:L,6,FALSE)),"BLANK",VLOOKUP(G281,'Answers &amp; Theoretical'!G:L,6,FALSE))</f>
        <v>BLANK</v>
      </c>
      <c r="K281">
        <f t="shared" si="53"/>
        <v>0</v>
      </c>
    </row>
    <row r="282" spans="1:11" x14ac:dyDescent="0.3">
      <c r="A282" s="16">
        <f>IFERROR(
    IF(AND(
        NOT(ISBLANK(INDEX('Answers &amp; Theoretical'!J:J, MATCH(G282, 'Answers &amp; Theoretical'!G:G, 0)))),
        NOT(ISBLANK(INDEX('Answers &amp; Theoretical'!K:K, MATCH(G282, 'Answers &amp; Theoretical'!G:G, 0))))
    ), 1, 0),
    "NO MATCH"
)</f>
        <v>0</v>
      </c>
      <c r="B282">
        <v>0</v>
      </c>
      <c r="C282">
        <v>1</v>
      </c>
      <c r="D282">
        <v>1</v>
      </c>
      <c r="E282">
        <v>1</v>
      </c>
      <c r="F282">
        <v>2702</v>
      </c>
      <c r="G282">
        <v>2702.4</v>
      </c>
      <c r="I282">
        <v>0</v>
      </c>
      <c r="J282" t="str">
        <f>IF(ISBLANK(VLOOKUP(G282,'Answers &amp; Theoretical'!G:L,6,FALSE)),"BLANK",VLOOKUP(G282,'Answers &amp; Theoretical'!G:L,6,FALSE))</f>
        <v>BLANK</v>
      </c>
      <c r="K282">
        <f t="shared" si="53"/>
        <v>0</v>
      </c>
    </row>
    <row r="283" spans="1:11" x14ac:dyDescent="0.3">
      <c r="A283" s="16">
        <f>IFERROR(
    IF(AND(
        NOT(ISBLANK(INDEX('Answers &amp; Theoretical'!J:J, MATCH(G283, 'Answers &amp; Theoretical'!G:G, 0)))),
        NOT(ISBLANK(INDEX('Answers &amp; Theoretical'!K:K, MATCH(G283, 'Answers &amp; Theoretical'!G:G, 0))))
    ), 1, 0),
    "NO MATCH"
)</f>
        <v>0</v>
      </c>
      <c r="B283">
        <v>0</v>
      </c>
      <c r="C283">
        <v>1</v>
      </c>
      <c r="D283">
        <v>1</v>
      </c>
      <c r="E283">
        <v>1</v>
      </c>
      <c r="F283">
        <v>2702</v>
      </c>
      <c r="G283">
        <v>2702.5</v>
      </c>
      <c r="I283">
        <v>0</v>
      </c>
      <c r="J283" t="str">
        <f>IF(ISBLANK(VLOOKUP(G283,'Answers &amp; Theoretical'!G:L,6,FALSE)),"BLANK",VLOOKUP(G283,'Answers &amp; Theoretical'!G:L,6,FALSE))</f>
        <v>BLANK</v>
      </c>
      <c r="K283">
        <f t="shared" si="53"/>
        <v>0</v>
      </c>
    </row>
    <row r="284" spans="1:11" x14ac:dyDescent="0.3">
      <c r="A284" s="16">
        <f>IFERROR(
    IF(AND(
        NOT(ISBLANK(INDEX('Answers &amp; Theoretical'!J:J, MATCH(G284, 'Answers &amp; Theoretical'!G:G, 0)))),
        NOT(ISBLANK(INDEX('Answers &amp; Theoretical'!K:K, MATCH(G284, 'Answers &amp; Theoretical'!G:G, 0))))
    ), 1, 0),
    "NO MATCH"
)</f>
        <v>0</v>
      </c>
      <c r="B284">
        <v>0</v>
      </c>
      <c r="C284">
        <v>1</v>
      </c>
      <c r="D284">
        <v>1</v>
      </c>
      <c r="E284">
        <v>1</v>
      </c>
      <c r="F284">
        <v>2703</v>
      </c>
      <c r="G284">
        <v>2703.1</v>
      </c>
      <c r="I284">
        <v>0</v>
      </c>
      <c r="J284" t="str">
        <f>IF(ISBLANK(VLOOKUP(G284,'Answers &amp; Theoretical'!G:L,6,FALSE)),"BLANK",VLOOKUP(G284,'Answers &amp; Theoretical'!G:L,6,FALSE))</f>
        <v>BLANK</v>
      </c>
      <c r="K284">
        <f t="shared" si="53"/>
        <v>0</v>
      </c>
    </row>
    <row r="285" spans="1:11" x14ac:dyDescent="0.3">
      <c r="A285" s="16">
        <f>IFERROR(
    IF(AND(
        NOT(ISBLANK(INDEX('Answers &amp; Theoretical'!J:J, MATCH(G285, 'Answers &amp; Theoretical'!G:G, 0)))),
        NOT(ISBLANK(INDEX('Answers &amp; Theoretical'!K:K, MATCH(G285, 'Answers &amp; Theoretical'!G:G, 0))))
    ), 1, 0),
    "NO MATCH"
)</f>
        <v>0</v>
      </c>
      <c r="B285">
        <v>0</v>
      </c>
      <c r="C285">
        <v>1</v>
      </c>
      <c r="D285">
        <v>1</v>
      </c>
      <c r="E285">
        <v>1</v>
      </c>
      <c r="F285">
        <v>2703</v>
      </c>
      <c r="G285">
        <v>2703.2</v>
      </c>
      <c r="I285">
        <v>0</v>
      </c>
      <c r="J285" t="str">
        <f>IF(ISBLANK(VLOOKUP(G285,'Answers &amp; Theoretical'!G:L,6,FALSE)),"BLANK",VLOOKUP(G285,'Answers &amp; Theoretical'!G:L,6,FALSE))</f>
        <v>BLANK</v>
      </c>
      <c r="K285">
        <f t="shared" si="53"/>
        <v>0</v>
      </c>
    </row>
    <row r="286" spans="1:11" x14ac:dyDescent="0.3">
      <c r="A286" s="16">
        <f>IFERROR(
    IF(AND(
        NOT(ISBLANK(INDEX('Answers &amp; Theoretical'!J:J, MATCH(G286, 'Answers &amp; Theoretical'!G:G, 0)))),
        NOT(ISBLANK(INDEX('Answers &amp; Theoretical'!K:K, MATCH(G286, 'Answers &amp; Theoretical'!G:G, 0))))
    ), 1, 0),
    "NO MATCH"
)</f>
        <v>0</v>
      </c>
      <c r="B286">
        <v>0</v>
      </c>
      <c r="C286">
        <v>1</v>
      </c>
      <c r="D286">
        <v>1</v>
      </c>
      <c r="E286">
        <v>1</v>
      </c>
      <c r="F286">
        <v>2704</v>
      </c>
      <c r="G286">
        <v>2704.1</v>
      </c>
      <c r="I286">
        <v>0</v>
      </c>
      <c r="J286" t="str">
        <f>IF(ISBLANK(VLOOKUP(G286,'Answers &amp; Theoretical'!G:L,6,FALSE)),"BLANK",VLOOKUP(G286,'Answers &amp; Theoretical'!G:L,6,FALSE))</f>
        <v>BLANK</v>
      </c>
      <c r="K286">
        <f t="shared" si="53"/>
        <v>0</v>
      </c>
    </row>
    <row r="287" spans="1:11" x14ac:dyDescent="0.3">
      <c r="A287" s="16">
        <f>IFERROR(
    IF(AND(
        NOT(ISBLANK(INDEX('Answers &amp; Theoretical'!J:J, MATCH(G287, 'Answers &amp; Theoretical'!G:G, 0)))),
        NOT(ISBLANK(INDEX('Answers &amp; Theoretical'!K:K, MATCH(G287, 'Answers &amp; Theoretical'!G:G, 0))))
    ), 1, 0),
    "NO MATCH"
)</f>
        <v>0</v>
      </c>
      <c r="B287">
        <v>0</v>
      </c>
      <c r="C287">
        <v>1</v>
      </c>
      <c r="D287">
        <v>1</v>
      </c>
      <c r="E287">
        <v>1</v>
      </c>
      <c r="F287">
        <v>2704</v>
      </c>
      <c r="G287">
        <v>2704.2</v>
      </c>
      <c r="I287">
        <v>0</v>
      </c>
      <c r="J287" t="str">
        <f>IF(ISBLANK(VLOOKUP(G287,'Answers &amp; Theoretical'!G:L,6,FALSE)),"BLANK",VLOOKUP(G287,'Answers &amp; Theoretical'!G:L,6,FALSE))</f>
        <v>BLANK</v>
      </c>
      <c r="K287">
        <f t="shared" si="53"/>
        <v>0</v>
      </c>
    </row>
    <row r="288" spans="1:11" x14ac:dyDescent="0.3">
      <c r="A288" s="16">
        <f>IFERROR(
    IF(AND(
        NOT(ISBLANK(INDEX('Answers &amp; Theoretical'!J:J, MATCH(G288, 'Answers &amp; Theoretical'!G:G, 0)))),
        NOT(ISBLANK(INDEX('Answers &amp; Theoretical'!K:K, MATCH(G288, 'Answers &amp; Theoretical'!G:G, 0))))
    ), 1, 0),
    "NO MATCH"
)</f>
        <v>0</v>
      </c>
      <c r="B288">
        <v>0</v>
      </c>
      <c r="C288">
        <v>1</v>
      </c>
      <c r="D288">
        <v>1</v>
      </c>
      <c r="E288">
        <v>1</v>
      </c>
      <c r="F288">
        <v>3100</v>
      </c>
      <c r="G288">
        <v>3100.1</v>
      </c>
      <c r="I288">
        <v>0</v>
      </c>
      <c r="J288" t="str">
        <f>IF(ISBLANK(VLOOKUP(G288,'Answers &amp; Theoretical'!G:L,6,FALSE)),"BLANK",VLOOKUP(G288,'Answers &amp; Theoretical'!G:L,6,FALSE))</f>
        <v>BLANK</v>
      </c>
      <c r="K288">
        <f t="shared" si="53"/>
        <v>0</v>
      </c>
    </row>
    <row r="289" spans="1:11" x14ac:dyDescent="0.3">
      <c r="A289" s="16">
        <f>IFERROR(
    IF(AND(
        NOT(ISBLANK(INDEX('Answers &amp; Theoretical'!J:J, MATCH(G289, 'Answers &amp; Theoretical'!G:G, 0)))),
        NOT(ISBLANK(INDEX('Answers &amp; Theoretical'!K:K, MATCH(G289, 'Answers &amp; Theoretical'!G:G, 0))))
    ), 1, 0),
    "NO MATCH"
)</f>
        <v>0</v>
      </c>
      <c r="B289">
        <v>0</v>
      </c>
      <c r="C289">
        <v>1</v>
      </c>
      <c r="D289">
        <v>1</v>
      </c>
      <c r="E289">
        <v>1</v>
      </c>
      <c r="F289">
        <v>3100</v>
      </c>
      <c r="G289">
        <v>3100.2</v>
      </c>
      <c r="I289">
        <v>0</v>
      </c>
      <c r="J289" t="str">
        <f>IF(ISBLANK(VLOOKUP(G289,'Answers &amp; Theoretical'!G:L,6,FALSE)),"BLANK",VLOOKUP(G289,'Answers &amp; Theoretical'!G:L,6,FALSE))</f>
        <v>BLANK</v>
      </c>
      <c r="K289">
        <f t="shared" si="53"/>
        <v>0</v>
      </c>
    </row>
    <row r="290" spans="1:11" x14ac:dyDescent="0.3">
      <c r="A290" s="16">
        <f>IFERROR(
    IF(AND(
        NOT(ISBLANK(INDEX('Answers &amp; Theoretical'!J:J, MATCH(G290, 'Answers &amp; Theoretical'!G:G, 0)))),
        NOT(ISBLANK(INDEX('Answers &amp; Theoretical'!K:K, MATCH(G290, 'Answers &amp; Theoretical'!G:G, 0))))
    ), 1, 0),
    "NO MATCH"
)</f>
        <v>0</v>
      </c>
      <c r="B290">
        <v>0</v>
      </c>
      <c r="C290">
        <v>1</v>
      </c>
      <c r="D290">
        <v>1</v>
      </c>
      <c r="E290">
        <v>1</v>
      </c>
      <c r="F290">
        <v>3100</v>
      </c>
      <c r="G290">
        <v>3100.3</v>
      </c>
      <c r="I290">
        <v>0</v>
      </c>
      <c r="J290" t="str">
        <f>IF(ISBLANK(VLOOKUP(G290,'Answers &amp; Theoretical'!G:L,6,FALSE)),"BLANK",VLOOKUP(G290,'Answers &amp; Theoretical'!G:L,6,FALSE))</f>
        <v>BLANK</v>
      </c>
      <c r="K290">
        <f t="shared" si="53"/>
        <v>0</v>
      </c>
    </row>
    <row r="291" spans="1:11" x14ac:dyDescent="0.3">
      <c r="A291" s="16">
        <f>IFERROR(
    IF(AND(
        NOT(ISBLANK(INDEX('Answers &amp; Theoretical'!J:J, MATCH(G291, 'Answers &amp; Theoretical'!G:G, 0)))),
        NOT(ISBLANK(INDEX('Answers &amp; Theoretical'!K:K, MATCH(G291, 'Answers &amp; Theoretical'!G:G, 0))))
    ), 1, 0),
    "NO MATCH"
)</f>
        <v>0</v>
      </c>
      <c r="B291">
        <v>0</v>
      </c>
      <c r="C291">
        <v>1</v>
      </c>
      <c r="D291">
        <v>1</v>
      </c>
      <c r="E291">
        <v>0</v>
      </c>
      <c r="F291">
        <v>3101</v>
      </c>
      <c r="G291">
        <v>3101.1</v>
      </c>
      <c r="I291">
        <v>0</v>
      </c>
      <c r="J291" t="str">
        <f>IF(ISBLANK(VLOOKUP(G291,'Answers &amp; Theoretical'!G:L,6,FALSE)),"BLANK",VLOOKUP(G291,'Answers &amp; Theoretical'!G:L,6,FALSE))</f>
        <v>BLANK</v>
      </c>
      <c r="K291">
        <f t="shared" si="53"/>
        <v>0</v>
      </c>
    </row>
    <row r="292" spans="1:11" x14ac:dyDescent="0.3">
      <c r="A292" s="16">
        <f>IFERROR(
    IF(AND(
        NOT(ISBLANK(INDEX('Answers &amp; Theoretical'!J:J, MATCH(G292, 'Answers &amp; Theoretical'!G:G, 0)))),
        NOT(ISBLANK(INDEX('Answers &amp; Theoretical'!K:K, MATCH(G292, 'Answers &amp; Theoretical'!G:G, 0))))
    ), 1, 0),
    "NO MATCH"
)</f>
        <v>0</v>
      </c>
      <c r="B292">
        <v>0</v>
      </c>
      <c r="C292">
        <v>1</v>
      </c>
      <c r="D292">
        <v>1</v>
      </c>
      <c r="E292">
        <v>0</v>
      </c>
      <c r="F292">
        <v>3101</v>
      </c>
      <c r="G292">
        <v>3101.2</v>
      </c>
      <c r="I292">
        <v>0</v>
      </c>
      <c r="J292" t="str">
        <f>IF(ISBLANK(VLOOKUP(G292,'Answers &amp; Theoretical'!G:L,6,FALSE)),"BLANK",VLOOKUP(G292,'Answers &amp; Theoretical'!G:L,6,FALSE))</f>
        <v>BLANK</v>
      </c>
      <c r="K292">
        <f t="shared" si="53"/>
        <v>0</v>
      </c>
    </row>
    <row r="293" spans="1:11" x14ac:dyDescent="0.3">
      <c r="A293" s="16">
        <f>IFERROR(
    IF(AND(
        NOT(ISBLANK(INDEX('Answers &amp; Theoretical'!J:J, MATCH(G293, 'Answers &amp; Theoretical'!G:G, 0)))),
        NOT(ISBLANK(INDEX('Answers &amp; Theoretical'!K:K, MATCH(G293, 'Answers &amp; Theoretical'!G:G, 0))))
    ), 1, 0),
    "NO MATCH"
)</f>
        <v>0</v>
      </c>
      <c r="B293">
        <v>0</v>
      </c>
      <c r="C293">
        <v>1</v>
      </c>
      <c r="D293">
        <v>1</v>
      </c>
      <c r="E293">
        <v>0</v>
      </c>
      <c r="F293">
        <v>3101</v>
      </c>
      <c r="G293">
        <v>3101.3</v>
      </c>
      <c r="I293">
        <v>0</v>
      </c>
      <c r="J293" t="str">
        <f>IF(ISBLANK(VLOOKUP(G293,'Answers &amp; Theoretical'!G:L,6,FALSE)),"BLANK",VLOOKUP(G293,'Answers &amp; Theoretical'!G:L,6,FALSE))</f>
        <v>BLANK</v>
      </c>
      <c r="K293">
        <f t="shared" si="53"/>
        <v>0</v>
      </c>
    </row>
    <row r="294" spans="1:11" x14ac:dyDescent="0.3">
      <c r="A294" s="16">
        <f>IFERROR(
    IF(AND(
        NOT(ISBLANK(INDEX('Answers &amp; Theoretical'!J:J, MATCH(G294, 'Answers &amp; Theoretical'!G:G, 0)))),
        NOT(ISBLANK(INDEX('Answers &amp; Theoretical'!K:K, MATCH(G294, 'Answers &amp; Theoretical'!G:G, 0))))
    ), 1, 0),
    "NO MATCH"
)</f>
        <v>0</v>
      </c>
      <c r="B294">
        <v>0</v>
      </c>
      <c r="C294">
        <v>1</v>
      </c>
      <c r="D294">
        <v>1</v>
      </c>
      <c r="E294">
        <v>0</v>
      </c>
      <c r="F294">
        <v>3101</v>
      </c>
      <c r="G294">
        <v>3101.4</v>
      </c>
      <c r="I294">
        <v>0</v>
      </c>
      <c r="J294" t="str">
        <f>IF(ISBLANK(VLOOKUP(G294,'Answers &amp; Theoretical'!G:L,6,FALSE)),"BLANK",VLOOKUP(G294,'Answers &amp; Theoretical'!G:L,6,FALSE))</f>
        <v>BLANK</v>
      </c>
      <c r="K294">
        <f t="shared" si="53"/>
        <v>0</v>
      </c>
    </row>
    <row r="295" spans="1:11" x14ac:dyDescent="0.3">
      <c r="A295" s="16">
        <f>IFERROR(
    IF(AND(
        NOT(ISBLANK(INDEX('Answers &amp; Theoretical'!J:J, MATCH(G295, 'Answers &amp; Theoretical'!G:G, 0)))),
        NOT(ISBLANK(INDEX('Answers &amp; Theoretical'!K:K, MATCH(G295, 'Answers &amp; Theoretical'!G:G, 0))))
    ), 1, 0),
    "NO MATCH"
)</f>
        <v>0</v>
      </c>
      <c r="B295">
        <v>0</v>
      </c>
      <c r="C295">
        <v>0</v>
      </c>
      <c r="D295">
        <v>0</v>
      </c>
      <c r="E295">
        <v>1</v>
      </c>
      <c r="F295">
        <v>3102</v>
      </c>
      <c r="G295">
        <v>3102.1</v>
      </c>
      <c r="I295">
        <v>0</v>
      </c>
      <c r="J295" t="str">
        <f>IF(ISBLANK(VLOOKUP(G295,'Answers &amp; Theoretical'!G:L,6,FALSE)),"BLANK",VLOOKUP(G295,'Answers &amp; Theoretical'!G:L,6,FALSE))</f>
        <v>BLANK</v>
      </c>
      <c r="K295">
        <f t="shared" si="53"/>
        <v>0</v>
      </c>
    </row>
    <row r="296" spans="1:11" x14ac:dyDescent="0.3">
      <c r="A296" s="16">
        <f>IFERROR(
    IF(AND(
        NOT(ISBLANK(INDEX('Answers &amp; Theoretical'!J:J, MATCH(G296, 'Answers &amp; Theoretical'!G:G, 0)))),
        NOT(ISBLANK(INDEX('Answers &amp; Theoretical'!K:K, MATCH(G296, 'Answers &amp; Theoretical'!G:G, 0))))
    ), 1, 0),
    "NO MATCH"
)</f>
        <v>0</v>
      </c>
      <c r="B296">
        <v>0</v>
      </c>
      <c r="C296">
        <v>0</v>
      </c>
      <c r="D296">
        <v>0</v>
      </c>
      <c r="E296">
        <v>1</v>
      </c>
      <c r="F296">
        <v>3102</v>
      </c>
      <c r="G296">
        <v>3102.2</v>
      </c>
      <c r="I296">
        <v>0</v>
      </c>
      <c r="J296" t="str">
        <f>IF(ISBLANK(VLOOKUP(G296,'Answers &amp; Theoretical'!G:L,6,FALSE)),"BLANK",VLOOKUP(G296,'Answers &amp; Theoretical'!G:L,6,FALSE))</f>
        <v>BLANK</v>
      </c>
      <c r="K296">
        <f t="shared" si="53"/>
        <v>0</v>
      </c>
    </row>
    <row r="297" spans="1:11" x14ac:dyDescent="0.3">
      <c r="A297" s="16">
        <f>IFERROR(
    IF(AND(
        NOT(ISBLANK(INDEX('Answers &amp; Theoretical'!J:J, MATCH(G297, 'Answers &amp; Theoretical'!G:G, 0)))),
        NOT(ISBLANK(INDEX('Answers &amp; Theoretical'!K:K, MATCH(G297, 'Answers &amp; Theoretical'!G:G, 0))))
    ), 1, 0),
    "NO MATCH"
)</f>
        <v>0</v>
      </c>
      <c r="B297">
        <v>0</v>
      </c>
      <c r="C297">
        <v>0</v>
      </c>
      <c r="D297">
        <v>0</v>
      </c>
      <c r="E297">
        <v>1</v>
      </c>
      <c r="F297">
        <v>3102</v>
      </c>
      <c r="G297">
        <v>3102.3</v>
      </c>
      <c r="I297">
        <v>0</v>
      </c>
      <c r="J297" t="str">
        <f>IF(ISBLANK(VLOOKUP(G297,'Answers &amp; Theoretical'!G:L,6,FALSE)),"BLANK",VLOOKUP(G297,'Answers &amp; Theoretical'!G:L,6,FALSE))</f>
        <v>BLANK</v>
      </c>
      <c r="K297">
        <f t="shared" si="53"/>
        <v>0</v>
      </c>
    </row>
    <row r="298" spans="1:11" x14ac:dyDescent="0.3">
      <c r="A298" s="16">
        <f>IFERROR(
    IF(AND(
        NOT(ISBLANK(INDEX('Answers &amp; Theoretical'!J:J, MATCH(G298, 'Answers &amp; Theoretical'!G:G, 0)))),
        NOT(ISBLANK(INDEX('Answers &amp; Theoretical'!K:K, MATCH(G298, 'Answers &amp; Theoretical'!G:G, 0))))
    ), 1, 0),
    "NO MATCH"
)</f>
        <v>0</v>
      </c>
      <c r="B298">
        <v>0</v>
      </c>
      <c r="C298">
        <v>0</v>
      </c>
      <c r="D298">
        <v>0</v>
      </c>
      <c r="E298">
        <v>1</v>
      </c>
      <c r="F298">
        <v>3102</v>
      </c>
      <c r="G298">
        <v>3102.4</v>
      </c>
      <c r="I298">
        <v>0</v>
      </c>
      <c r="J298" t="str">
        <f>IF(ISBLANK(VLOOKUP(G298,'Answers &amp; Theoretical'!G:L,6,FALSE)),"BLANK",VLOOKUP(G298,'Answers &amp; Theoretical'!G:L,6,FALSE))</f>
        <v>BLANK</v>
      </c>
      <c r="K298">
        <f t="shared" si="53"/>
        <v>0</v>
      </c>
    </row>
    <row r="299" spans="1:11" x14ac:dyDescent="0.3">
      <c r="A299" s="16">
        <f>IFERROR(
    IF(AND(
        NOT(ISBLANK(INDEX('Answers &amp; Theoretical'!J:J, MATCH(G299, 'Answers &amp; Theoretical'!G:G, 0)))),
        NOT(ISBLANK(INDEX('Answers &amp; Theoretical'!K:K, MATCH(G299, 'Answers &amp; Theoretical'!G:G, 0))))
    ), 1, 0),
    "NO MATCH"
)</f>
        <v>0</v>
      </c>
      <c r="B299">
        <v>0</v>
      </c>
      <c r="C299">
        <v>0</v>
      </c>
      <c r="D299">
        <v>0</v>
      </c>
      <c r="E299">
        <v>1</v>
      </c>
      <c r="F299">
        <v>3102</v>
      </c>
      <c r="G299">
        <v>3102.5</v>
      </c>
      <c r="I299">
        <v>0</v>
      </c>
      <c r="J299" t="str">
        <f>IF(ISBLANK(VLOOKUP(G299,'Answers &amp; Theoretical'!G:L,6,FALSE)),"BLANK",VLOOKUP(G299,'Answers &amp; Theoretical'!G:L,6,FALSE))</f>
        <v>BLANK</v>
      </c>
      <c r="K299">
        <f t="shared" si="53"/>
        <v>0</v>
      </c>
    </row>
    <row r="300" spans="1:11" x14ac:dyDescent="0.3">
      <c r="A300" s="16">
        <f>IFERROR(
    IF(AND(
        NOT(ISBLANK(INDEX('Answers &amp; Theoretical'!J:J, MATCH(G300, 'Answers &amp; Theoretical'!G:G, 0)))),
        NOT(ISBLANK(INDEX('Answers &amp; Theoretical'!K:K, MATCH(G300, 'Answers &amp; Theoretical'!G:G, 0))))
    ), 1, 0),
    "NO MATCH"
)</f>
        <v>0</v>
      </c>
      <c r="B300">
        <v>0</v>
      </c>
      <c r="C300">
        <v>0</v>
      </c>
      <c r="D300">
        <v>1</v>
      </c>
      <c r="E300">
        <v>1</v>
      </c>
      <c r="F300">
        <v>3103</v>
      </c>
      <c r="G300">
        <v>3103.1</v>
      </c>
      <c r="I300">
        <v>0</v>
      </c>
      <c r="J300" t="str">
        <f>IF(ISBLANK(VLOOKUP(G300,'Answers &amp; Theoretical'!G:L,6,FALSE)),"BLANK",VLOOKUP(G300,'Answers &amp; Theoretical'!G:L,6,FALSE))</f>
        <v>BLANK</v>
      </c>
      <c r="K300">
        <f t="shared" si="53"/>
        <v>0</v>
      </c>
    </row>
    <row r="301" spans="1:11" x14ac:dyDescent="0.3">
      <c r="A301" s="16">
        <f>IFERROR(
    IF(AND(
        NOT(ISBLANK(INDEX('Answers &amp; Theoretical'!J:J, MATCH(G301, 'Answers &amp; Theoretical'!G:G, 0)))),
        NOT(ISBLANK(INDEX('Answers &amp; Theoretical'!K:K, MATCH(G301, 'Answers &amp; Theoretical'!G:G, 0))))
    ), 1, 0),
    "NO MATCH"
)</f>
        <v>0</v>
      </c>
      <c r="B301">
        <v>0</v>
      </c>
      <c r="C301">
        <v>0</v>
      </c>
      <c r="D301">
        <v>1</v>
      </c>
      <c r="E301">
        <v>1</v>
      </c>
      <c r="F301">
        <v>3103</v>
      </c>
      <c r="G301">
        <v>3103.2</v>
      </c>
      <c r="I301">
        <v>0</v>
      </c>
      <c r="J301" t="str">
        <f>IF(ISBLANK(VLOOKUP(G301,'Answers &amp; Theoretical'!G:L,6,FALSE)),"BLANK",VLOOKUP(G301,'Answers &amp; Theoretical'!G:L,6,FALSE))</f>
        <v>BLANK</v>
      </c>
      <c r="K301">
        <f t="shared" si="53"/>
        <v>0</v>
      </c>
    </row>
    <row r="302" spans="1:11" x14ac:dyDescent="0.3">
      <c r="A302" s="16">
        <f>IFERROR(
    IF(AND(
        NOT(ISBLANK(INDEX('Answers &amp; Theoretical'!J:J, MATCH(G302, 'Answers &amp; Theoretical'!G:G, 0)))),
        NOT(ISBLANK(INDEX('Answers &amp; Theoretical'!K:K, MATCH(G302, 'Answers &amp; Theoretical'!G:G, 0))))
    ), 1, 0),
    "NO MATCH"
)</f>
        <v>0</v>
      </c>
      <c r="B302">
        <v>0</v>
      </c>
      <c r="C302">
        <v>0</v>
      </c>
      <c r="D302">
        <v>1</v>
      </c>
      <c r="E302">
        <v>1</v>
      </c>
      <c r="F302">
        <v>3103</v>
      </c>
      <c r="G302">
        <v>3103.3</v>
      </c>
      <c r="I302">
        <v>0</v>
      </c>
      <c r="J302" t="str">
        <f>IF(ISBLANK(VLOOKUP(G302,'Answers &amp; Theoretical'!G:L,6,FALSE)),"BLANK",VLOOKUP(G302,'Answers &amp; Theoretical'!G:L,6,FALSE))</f>
        <v>BLANK</v>
      </c>
      <c r="K302">
        <f t="shared" si="53"/>
        <v>0</v>
      </c>
    </row>
    <row r="303" spans="1:11" x14ac:dyDescent="0.3">
      <c r="A303" s="16">
        <f>IFERROR(
    IF(AND(
        NOT(ISBLANK(INDEX('Answers &amp; Theoretical'!J:J, MATCH(G303, 'Answers &amp; Theoretical'!G:G, 0)))),
        NOT(ISBLANK(INDEX('Answers &amp; Theoretical'!K:K, MATCH(G303, 'Answers &amp; Theoretical'!G:G, 0))))
    ), 1, 0),
    "NO MATCH"
)</f>
        <v>0</v>
      </c>
      <c r="B303">
        <v>0</v>
      </c>
      <c r="C303">
        <v>0</v>
      </c>
      <c r="D303">
        <v>1</v>
      </c>
      <c r="E303">
        <v>1</v>
      </c>
      <c r="F303">
        <v>3103</v>
      </c>
      <c r="G303">
        <v>3103.4</v>
      </c>
      <c r="I303">
        <v>0</v>
      </c>
      <c r="J303" t="str">
        <f>IF(ISBLANK(VLOOKUP(G303,'Answers &amp; Theoretical'!G:L,6,FALSE)),"BLANK",VLOOKUP(G303,'Answers &amp; Theoretical'!G:L,6,FALSE))</f>
        <v>BLANK</v>
      </c>
      <c r="K303">
        <f t="shared" si="53"/>
        <v>0</v>
      </c>
    </row>
    <row r="304" spans="1:11" x14ac:dyDescent="0.3">
      <c r="A304" s="16">
        <f>IFERROR(
    IF(AND(
        NOT(ISBLANK(INDEX('Answers &amp; Theoretical'!J:J, MATCH(G304, 'Answers &amp; Theoretical'!G:G, 0)))),
        NOT(ISBLANK(INDEX('Answers &amp; Theoretical'!K:K, MATCH(G304, 'Answers &amp; Theoretical'!G:G, 0))))
    ), 1, 0),
    "NO MATCH"
)</f>
        <v>0</v>
      </c>
      <c r="B304">
        <v>0</v>
      </c>
      <c r="C304">
        <v>0</v>
      </c>
      <c r="D304">
        <v>1</v>
      </c>
      <c r="E304">
        <v>1</v>
      </c>
      <c r="F304">
        <v>3104</v>
      </c>
      <c r="G304">
        <v>3104.1</v>
      </c>
      <c r="I304">
        <v>1</v>
      </c>
      <c r="J304" t="str">
        <f>IF(ISBLANK(VLOOKUP(G304,'Answers &amp; Theoretical'!G:L,6,FALSE)),"BLANK",VLOOKUP(G304,'Answers &amp; Theoretical'!G:L,6,FALSE))</f>
        <v>BLANK</v>
      </c>
      <c r="K304">
        <f t="shared" si="53"/>
        <v>1</v>
      </c>
    </row>
    <row r="305" spans="1:11" x14ac:dyDescent="0.3">
      <c r="A305" s="16">
        <f>IFERROR(
    IF(AND(
        NOT(ISBLANK(INDEX('Answers &amp; Theoretical'!J:J, MATCH(G305, 'Answers &amp; Theoretical'!G:G, 0)))),
        NOT(ISBLANK(INDEX('Answers &amp; Theoretical'!K:K, MATCH(G305, 'Answers &amp; Theoretical'!G:G, 0))))
    ), 1, 0),
    "NO MATCH"
)</f>
        <v>0</v>
      </c>
      <c r="B305">
        <v>0</v>
      </c>
      <c r="C305">
        <v>0</v>
      </c>
      <c r="D305">
        <v>1</v>
      </c>
      <c r="E305">
        <v>1</v>
      </c>
      <c r="F305">
        <v>3105</v>
      </c>
      <c r="G305">
        <v>3105.1</v>
      </c>
      <c r="I305">
        <v>0</v>
      </c>
      <c r="J305" t="str">
        <f>IF(ISBLANK(VLOOKUP(G305,'Answers &amp; Theoretical'!G:L,6,FALSE)),"BLANK",VLOOKUP(G305,'Answers &amp; Theoretical'!G:L,6,FALSE))</f>
        <v>BLANK</v>
      </c>
      <c r="K305">
        <f t="shared" si="53"/>
        <v>0</v>
      </c>
    </row>
    <row r="306" spans="1:11" x14ac:dyDescent="0.3">
      <c r="A306" s="16">
        <f>IFERROR(
    IF(AND(
        NOT(ISBLANK(INDEX('Answers &amp; Theoretical'!J:J, MATCH(G306, 'Answers &amp; Theoretical'!G:G, 0)))),
        NOT(ISBLANK(INDEX('Answers &amp; Theoretical'!K:K, MATCH(G306, 'Answers &amp; Theoretical'!G:G, 0))))
    ), 1, 0),
    "NO MATCH"
)</f>
        <v>0</v>
      </c>
      <c r="B306">
        <v>0</v>
      </c>
      <c r="C306">
        <v>0</v>
      </c>
      <c r="D306">
        <v>1</v>
      </c>
      <c r="E306">
        <v>1</v>
      </c>
      <c r="F306">
        <v>3105</v>
      </c>
      <c r="G306">
        <v>3105.2</v>
      </c>
      <c r="I306">
        <v>0</v>
      </c>
      <c r="J306" t="str">
        <f>IF(ISBLANK(VLOOKUP(G306,'Answers &amp; Theoretical'!G:L,6,FALSE)),"BLANK",VLOOKUP(G306,'Answers &amp; Theoretical'!G:L,6,FALSE))</f>
        <v>BLANK</v>
      </c>
      <c r="K306">
        <f t="shared" si="53"/>
        <v>0</v>
      </c>
    </row>
    <row r="307" spans="1:11" x14ac:dyDescent="0.3">
      <c r="A307" s="16">
        <f>IFERROR(
    IF(AND(
        NOT(ISBLANK(INDEX('Answers &amp; Theoretical'!J:J, MATCH(G307, 'Answers &amp; Theoretical'!G:G, 0)))),
        NOT(ISBLANK(INDEX('Answers &amp; Theoretical'!K:K, MATCH(G307, 'Answers &amp; Theoretical'!G:G, 0))))
    ), 1, 0),
    "NO MATCH"
)</f>
        <v>0</v>
      </c>
      <c r="B307">
        <v>0</v>
      </c>
      <c r="C307">
        <v>0</v>
      </c>
      <c r="D307">
        <v>1</v>
      </c>
      <c r="E307">
        <v>1</v>
      </c>
      <c r="F307">
        <v>3105</v>
      </c>
      <c r="G307">
        <v>3105.3</v>
      </c>
      <c r="I307">
        <v>0</v>
      </c>
      <c r="J307" t="str">
        <f>IF(ISBLANK(VLOOKUP(G307,'Answers &amp; Theoretical'!G:L,6,FALSE)),"BLANK",VLOOKUP(G307,'Answers &amp; Theoretical'!G:L,6,FALSE))</f>
        <v>BLANK</v>
      </c>
      <c r="K307">
        <f t="shared" si="53"/>
        <v>0</v>
      </c>
    </row>
    <row r="308" spans="1:11" x14ac:dyDescent="0.3">
      <c r="A308" s="16">
        <f>IFERROR(
    IF(AND(
        NOT(ISBLANK(INDEX('Answers &amp; Theoretical'!J:J, MATCH(G308, 'Answers &amp; Theoretical'!G:G, 0)))),
        NOT(ISBLANK(INDEX('Answers &amp; Theoretical'!K:K, MATCH(G308, 'Answers &amp; Theoretical'!G:G, 0))))
    ), 1, 0),
    "NO MATCH"
)</f>
        <v>0</v>
      </c>
      <c r="B308">
        <v>0</v>
      </c>
      <c r="C308">
        <v>0</v>
      </c>
      <c r="D308">
        <v>1</v>
      </c>
      <c r="E308">
        <v>1</v>
      </c>
      <c r="F308">
        <v>3106</v>
      </c>
      <c r="G308">
        <v>3106.1</v>
      </c>
      <c r="I308">
        <v>0</v>
      </c>
      <c r="J308" t="str">
        <f>IF(ISBLANK(VLOOKUP(G308,'Answers &amp; Theoretical'!G:L,6,FALSE)),"BLANK",VLOOKUP(G308,'Answers &amp; Theoretical'!G:L,6,FALSE))</f>
        <v>BLANK</v>
      </c>
      <c r="K308">
        <f t="shared" si="53"/>
        <v>0</v>
      </c>
    </row>
    <row r="309" spans="1:11" x14ac:dyDescent="0.3">
      <c r="A309" s="16">
        <f>IFERROR(
    IF(AND(
        NOT(ISBLANK(INDEX('Answers &amp; Theoretical'!J:J, MATCH(G309, 'Answers &amp; Theoretical'!G:G, 0)))),
        NOT(ISBLANK(INDEX('Answers &amp; Theoretical'!K:K, MATCH(G309, 'Answers &amp; Theoretical'!G:G, 0))))
    ), 1, 0),
    "NO MATCH"
)</f>
        <v>0</v>
      </c>
      <c r="B309">
        <v>0</v>
      </c>
      <c r="C309">
        <v>0</v>
      </c>
      <c r="D309">
        <v>1</v>
      </c>
      <c r="E309">
        <v>1</v>
      </c>
      <c r="F309">
        <v>3106</v>
      </c>
      <c r="G309">
        <v>3106.2</v>
      </c>
      <c r="I309">
        <v>0</v>
      </c>
      <c r="J309" t="str">
        <f>IF(ISBLANK(VLOOKUP(G309,'Answers &amp; Theoretical'!G:L,6,FALSE)),"BLANK",VLOOKUP(G309,'Answers &amp; Theoretical'!G:L,6,FALSE))</f>
        <v>BLANK</v>
      </c>
      <c r="K309">
        <f t="shared" si="53"/>
        <v>0</v>
      </c>
    </row>
    <row r="310" spans="1:11" x14ac:dyDescent="0.3">
      <c r="A310" s="16">
        <f>IFERROR(
    IF(AND(
        NOT(ISBLANK(INDEX('Answers &amp; Theoretical'!J:J, MATCH(G310, 'Answers &amp; Theoretical'!G:G, 0)))),
        NOT(ISBLANK(INDEX('Answers &amp; Theoretical'!K:K, MATCH(G310, 'Answers &amp; Theoretical'!G:G, 0))))
    ), 1, 0),
    "NO MATCH"
)</f>
        <v>0</v>
      </c>
      <c r="B310">
        <v>0</v>
      </c>
      <c r="C310">
        <v>1</v>
      </c>
      <c r="D310">
        <v>1</v>
      </c>
      <c r="E310">
        <v>1</v>
      </c>
      <c r="F310">
        <v>3107</v>
      </c>
      <c r="G310">
        <v>3107.1</v>
      </c>
      <c r="I310">
        <v>0</v>
      </c>
      <c r="J310" t="str">
        <f>IF(ISBLANK(VLOOKUP(G310,'Answers &amp; Theoretical'!G:L,6,FALSE)),"BLANK",VLOOKUP(G310,'Answers &amp; Theoretical'!G:L,6,FALSE))</f>
        <v>BLANK</v>
      </c>
      <c r="K310">
        <f t="shared" si="53"/>
        <v>0</v>
      </c>
    </row>
    <row r="311" spans="1:11" x14ac:dyDescent="0.3">
      <c r="A311" s="16">
        <f>IFERROR(
    IF(AND(
        NOT(ISBLANK(INDEX('Answers &amp; Theoretical'!J:J, MATCH(G311, 'Answers &amp; Theoretical'!G:G, 0)))),
        NOT(ISBLANK(INDEX('Answers &amp; Theoretical'!K:K, MATCH(G311, 'Answers &amp; Theoretical'!G:G, 0))))
    ), 1, 0),
    "NO MATCH"
)</f>
        <v>0</v>
      </c>
      <c r="B311">
        <v>0</v>
      </c>
      <c r="C311">
        <v>1</v>
      </c>
      <c r="D311">
        <v>1</v>
      </c>
      <c r="E311">
        <v>1</v>
      </c>
      <c r="F311">
        <v>3107</v>
      </c>
      <c r="G311">
        <v>3107.2</v>
      </c>
      <c r="I311">
        <v>0</v>
      </c>
      <c r="J311" t="str">
        <f>IF(ISBLANK(VLOOKUP(G311,'Answers &amp; Theoretical'!G:L,6,FALSE)),"BLANK",VLOOKUP(G311,'Answers &amp; Theoretical'!G:L,6,FALSE))</f>
        <v>BLANK</v>
      </c>
      <c r="K311">
        <f t="shared" si="53"/>
        <v>0</v>
      </c>
    </row>
    <row r="312" spans="1:11" x14ac:dyDescent="0.3">
      <c r="A312" s="16">
        <f>IFERROR(
    IF(AND(
        NOT(ISBLANK(INDEX('Answers &amp; Theoretical'!J:J, MATCH(G312, 'Answers &amp; Theoretical'!G:G, 0)))),
        NOT(ISBLANK(INDEX('Answers &amp; Theoretical'!K:K, MATCH(G312, 'Answers &amp; Theoretical'!G:G, 0))))
    ), 1, 0),
    "NO MATCH"
)</f>
        <v>0</v>
      </c>
      <c r="B312">
        <v>0</v>
      </c>
      <c r="C312">
        <v>1</v>
      </c>
      <c r="D312">
        <v>1</v>
      </c>
      <c r="E312">
        <v>1</v>
      </c>
      <c r="F312">
        <v>3107</v>
      </c>
      <c r="G312">
        <v>3107.3</v>
      </c>
      <c r="I312">
        <v>0</v>
      </c>
      <c r="J312" t="str">
        <f>IF(ISBLANK(VLOOKUP(G312,'Answers &amp; Theoretical'!G:L,6,FALSE)),"BLANK",VLOOKUP(G312,'Answers &amp; Theoretical'!G:L,6,FALSE))</f>
        <v>BLANK</v>
      </c>
      <c r="K312">
        <f t="shared" si="53"/>
        <v>0</v>
      </c>
    </row>
    <row r="313" spans="1:11" x14ac:dyDescent="0.3">
      <c r="A313" s="16">
        <f>IFERROR(
    IF(AND(
        NOT(ISBLANK(INDEX('Answers &amp; Theoretical'!J:J, MATCH(G313, 'Answers &amp; Theoretical'!G:G, 0)))),
        NOT(ISBLANK(INDEX('Answers &amp; Theoretical'!K:K, MATCH(G313, 'Answers &amp; Theoretical'!G:G, 0))))
    ), 1, 0),
    "NO MATCH"
)</f>
        <v>0</v>
      </c>
      <c r="B313">
        <v>0</v>
      </c>
      <c r="C313">
        <v>1</v>
      </c>
      <c r="D313">
        <v>1</v>
      </c>
      <c r="E313">
        <v>1</v>
      </c>
      <c r="F313">
        <v>3107</v>
      </c>
      <c r="G313">
        <v>3107.4</v>
      </c>
      <c r="I313">
        <v>0</v>
      </c>
      <c r="J313" t="str">
        <f>IF(ISBLANK(VLOOKUP(G313,'Answers &amp; Theoretical'!G:L,6,FALSE)),"BLANK",VLOOKUP(G313,'Answers &amp; Theoretical'!G:L,6,FALSE))</f>
        <v>BLANK</v>
      </c>
      <c r="K313">
        <f t="shared" si="53"/>
        <v>0</v>
      </c>
    </row>
    <row r="314" spans="1:11" x14ac:dyDescent="0.3">
      <c r="A314" s="16">
        <f>IFERROR(
    IF(AND(
        NOT(ISBLANK(INDEX('Answers &amp; Theoretical'!J:J, MATCH(G314, 'Answers &amp; Theoretical'!G:G, 0)))),
        NOT(ISBLANK(INDEX('Answers &amp; Theoretical'!K:K, MATCH(G314, 'Answers &amp; Theoretical'!G:G, 0))))
    ), 1, 0),
    "NO MATCH"
)</f>
        <v>0</v>
      </c>
      <c r="B314">
        <v>0</v>
      </c>
      <c r="C314">
        <v>1</v>
      </c>
      <c r="D314">
        <v>1</v>
      </c>
      <c r="E314">
        <v>1</v>
      </c>
      <c r="F314">
        <v>3107</v>
      </c>
      <c r="G314">
        <v>3107.5</v>
      </c>
      <c r="I314">
        <v>0</v>
      </c>
      <c r="J314" t="str">
        <f>IF(ISBLANK(VLOOKUP(G314,'Answers &amp; Theoretical'!G:L,6,FALSE)),"BLANK",VLOOKUP(G314,'Answers &amp; Theoretical'!G:L,6,FALSE))</f>
        <v>BLANK</v>
      </c>
      <c r="K314">
        <f t="shared" si="53"/>
        <v>0</v>
      </c>
    </row>
    <row r="315" spans="1:11" x14ac:dyDescent="0.3">
      <c r="A315" s="16">
        <f>IFERROR(
    IF(AND(
        NOT(ISBLANK(INDEX('Answers &amp; Theoretical'!J:J, MATCH(G315, 'Answers &amp; Theoretical'!G:G, 0)))),
        NOT(ISBLANK(INDEX('Answers &amp; Theoretical'!K:K, MATCH(G315, 'Answers &amp; Theoretical'!G:G, 0))))
    ), 1, 0),
    "NO MATCH"
)</f>
        <v>0</v>
      </c>
      <c r="B315">
        <v>0</v>
      </c>
      <c r="C315">
        <v>1</v>
      </c>
      <c r="D315">
        <v>1</v>
      </c>
      <c r="E315">
        <v>1</v>
      </c>
      <c r="F315">
        <v>3107</v>
      </c>
      <c r="G315">
        <v>3107.6</v>
      </c>
      <c r="I315">
        <v>0</v>
      </c>
      <c r="J315" t="str">
        <f>IF(ISBLANK(VLOOKUP(G315,'Answers &amp; Theoretical'!G:L,6,FALSE)),"BLANK",VLOOKUP(G315,'Answers &amp; Theoretical'!G:L,6,FALSE))</f>
        <v>BLANK</v>
      </c>
      <c r="K315">
        <f t="shared" si="53"/>
        <v>0</v>
      </c>
    </row>
    <row r="316" spans="1:11" x14ac:dyDescent="0.3">
      <c r="A316" s="16">
        <f>IFERROR(
    IF(AND(
        NOT(ISBLANK(INDEX('Answers &amp; Theoretical'!J:J, MATCH(G316, 'Answers &amp; Theoretical'!G:G, 0)))),
        NOT(ISBLANK(INDEX('Answers &amp; Theoretical'!K:K, MATCH(G316, 'Answers &amp; Theoretical'!G:G, 0))))
    ), 1, 0),
    "NO MATCH"
)</f>
        <v>0</v>
      </c>
      <c r="B316">
        <v>0</v>
      </c>
      <c r="C316">
        <v>1</v>
      </c>
      <c r="D316">
        <v>1</v>
      </c>
      <c r="E316">
        <v>1</v>
      </c>
      <c r="F316">
        <v>3107</v>
      </c>
      <c r="G316">
        <v>3107.7</v>
      </c>
      <c r="I316">
        <v>0</v>
      </c>
      <c r="J316" t="str">
        <f>IF(ISBLANK(VLOOKUP(G316,'Answers &amp; Theoretical'!G:L,6,FALSE)),"BLANK",VLOOKUP(G316,'Answers &amp; Theoretical'!G:L,6,FALSE))</f>
        <v>BLANK</v>
      </c>
      <c r="K316">
        <f t="shared" si="53"/>
        <v>0</v>
      </c>
    </row>
    <row r="317" spans="1:11" x14ac:dyDescent="0.3">
      <c r="A317" s="16">
        <f>IFERROR(
    IF(AND(
        NOT(ISBLANK(INDEX('Answers &amp; Theoretical'!J:J, MATCH(G317, 'Answers &amp; Theoretical'!G:G, 0)))),
        NOT(ISBLANK(INDEX('Answers &amp; Theoretical'!K:K, MATCH(G317, 'Answers &amp; Theoretical'!G:G, 0))))
    ), 1, 0),
    "NO MATCH"
)</f>
        <v>0</v>
      </c>
      <c r="B317">
        <v>0</v>
      </c>
      <c r="C317">
        <v>1</v>
      </c>
      <c r="D317">
        <v>1</v>
      </c>
      <c r="E317">
        <v>1</v>
      </c>
      <c r="F317">
        <v>3107</v>
      </c>
      <c r="G317">
        <v>3107.8</v>
      </c>
      <c r="I317">
        <v>0</v>
      </c>
      <c r="J317" t="str">
        <f>IF(ISBLANK(VLOOKUP(G317,'Answers &amp; Theoretical'!G:L,6,FALSE)),"BLANK",VLOOKUP(G317,'Answers &amp; Theoretical'!G:L,6,FALSE))</f>
        <v>BLANK</v>
      </c>
      <c r="K317">
        <f t="shared" si="53"/>
        <v>0</v>
      </c>
    </row>
    <row r="318" spans="1:11" x14ac:dyDescent="0.3">
      <c r="A318" s="16">
        <f>IFERROR(
    IF(AND(
        NOT(ISBLANK(INDEX('Answers &amp; Theoretical'!J:J, MATCH(G318, 'Answers &amp; Theoretical'!G:G, 0)))),
        NOT(ISBLANK(INDEX('Answers &amp; Theoretical'!K:K, MATCH(G318, 'Answers &amp; Theoretical'!G:G, 0))))
    ), 1, 0),
    "NO MATCH"
)</f>
        <v>0</v>
      </c>
      <c r="B318">
        <v>0</v>
      </c>
      <c r="C318">
        <v>1</v>
      </c>
      <c r="D318">
        <v>1</v>
      </c>
      <c r="E318">
        <v>1</v>
      </c>
      <c r="F318">
        <v>3107</v>
      </c>
      <c r="G318">
        <v>3107.9</v>
      </c>
      <c r="I318">
        <v>0</v>
      </c>
      <c r="J318" t="str">
        <f>IF(ISBLANK(VLOOKUP(G318,'Answers &amp; Theoretical'!G:L,6,FALSE)),"BLANK",VLOOKUP(G318,'Answers &amp; Theoretical'!G:L,6,FALSE))</f>
        <v>BLANK</v>
      </c>
      <c r="K318">
        <f t="shared" si="53"/>
        <v>0</v>
      </c>
    </row>
    <row r="319" spans="1:11" x14ac:dyDescent="0.3">
      <c r="A319" s="16">
        <f>IFERROR(
    IF(AND(
        NOT(ISBLANK(INDEX('Answers &amp; Theoretical'!J:J, MATCH(G319, 'Answers &amp; Theoretical'!G:G, 0)))),
        NOT(ISBLANK(INDEX('Answers &amp; Theoretical'!K:K, MATCH(G319, 'Answers &amp; Theoretical'!G:G, 0))))
    ), 1, 0),
    "NO MATCH"
)</f>
        <v>0</v>
      </c>
      <c r="B319">
        <v>0</v>
      </c>
      <c r="C319">
        <v>1</v>
      </c>
      <c r="D319">
        <v>1</v>
      </c>
      <c r="E319">
        <v>1</v>
      </c>
      <c r="F319">
        <v>3107</v>
      </c>
      <c r="G319" s="3">
        <v>3107.1</v>
      </c>
      <c r="I319">
        <v>0</v>
      </c>
      <c r="J319" t="str">
        <f>IF(ISBLANK(VLOOKUP(G319,'Answers &amp; Theoretical'!G:L,6,FALSE)),"BLANK",VLOOKUP(G319,'Answers &amp; Theoretical'!G:L,6,FALSE))</f>
        <v>BLANK</v>
      </c>
      <c r="K319">
        <f t="shared" si="53"/>
        <v>0</v>
      </c>
    </row>
    <row r="320" spans="1:11" x14ac:dyDescent="0.3">
      <c r="A320" s="16">
        <f>IFERROR(
    IF(AND(
        NOT(ISBLANK(INDEX('Answers &amp; Theoretical'!J:J, MATCH(G320, 'Answers &amp; Theoretical'!G:G, 0)))),
        NOT(ISBLANK(INDEX('Answers &amp; Theoretical'!K:K, MATCH(G320, 'Answers &amp; Theoretical'!G:G, 0))))
    ), 1, 0),
    "NO MATCH"
)</f>
        <v>0</v>
      </c>
      <c r="B320">
        <v>0</v>
      </c>
      <c r="C320">
        <v>1</v>
      </c>
      <c r="D320">
        <v>1</v>
      </c>
      <c r="E320">
        <v>1</v>
      </c>
      <c r="F320">
        <v>3107</v>
      </c>
      <c r="G320">
        <v>3107.11</v>
      </c>
      <c r="I320">
        <v>0</v>
      </c>
      <c r="J320" t="str">
        <f>IF(ISBLANK(VLOOKUP(G320,'Answers &amp; Theoretical'!G:L,6,FALSE)),"BLANK",VLOOKUP(G320,'Answers &amp; Theoretical'!G:L,6,FALSE))</f>
        <v>BLANK</v>
      </c>
      <c r="K320">
        <f t="shared" si="53"/>
        <v>0</v>
      </c>
    </row>
    <row r="321" spans="1:11" x14ac:dyDescent="0.3">
      <c r="A321" s="16">
        <f>IFERROR(
    IF(AND(
        NOT(ISBLANK(INDEX('Answers &amp; Theoretical'!J:J, MATCH(G321, 'Answers &amp; Theoretical'!G:G, 0)))),
        NOT(ISBLANK(INDEX('Answers &amp; Theoretical'!K:K, MATCH(G321, 'Answers &amp; Theoretical'!G:G, 0))))
    ), 1, 0),
    "NO MATCH"
)</f>
        <v>0</v>
      </c>
      <c r="B321">
        <v>0</v>
      </c>
      <c r="C321">
        <v>1</v>
      </c>
      <c r="D321">
        <v>1</v>
      </c>
      <c r="E321">
        <v>1</v>
      </c>
      <c r="F321">
        <v>3107</v>
      </c>
      <c r="G321">
        <v>3107.12</v>
      </c>
      <c r="I321">
        <v>0</v>
      </c>
      <c r="J321" t="str">
        <f>IF(ISBLANK(VLOOKUP(G321,'Answers &amp; Theoretical'!G:L,6,FALSE)),"BLANK",VLOOKUP(G321,'Answers &amp; Theoretical'!G:L,6,FALSE))</f>
        <v>BLANK</v>
      </c>
      <c r="K321">
        <f t="shared" si="53"/>
        <v>0</v>
      </c>
    </row>
    <row r="322" spans="1:11" x14ac:dyDescent="0.3">
      <c r="A322" s="16">
        <f>IFERROR(
    IF(AND(
        NOT(ISBLANK(INDEX('Answers &amp; Theoretical'!J:J, MATCH(G322, 'Answers &amp; Theoretical'!G:G, 0)))),
        NOT(ISBLANK(INDEX('Answers &amp; Theoretical'!K:K, MATCH(G322, 'Answers &amp; Theoretical'!G:G, 0))))
    ), 1, 0),
    "NO MATCH"
)</f>
        <v>0</v>
      </c>
      <c r="B322">
        <v>0</v>
      </c>
      <c r="C322">
        <v>1</v>
      </c>
      <c r="D322">
        <v>1</v>
      </c>
      <c r="E322">
        <v>1</v>
      </c>
      <c r="F322">
        <v>3108</v>
      </c>
      <c r="G322">
        <v>3108.1</v>
      </c>
      <c r="I322">
        <v>0</v>
      </c>
      <c r="J322" t="str">
        <f>IF(ISBLANK(VLOOKUP(G322,'Answers &amp; Theoretical'!G:L,6,FALSE)),"BLANK",VLOOKUP(G322,'Answers &amp; Theoretical'!G:L,6,FALSE))</f>
        <v>BLANK</v>
      </c>
      <c r="K322">
        <f t="shared" ref="K322:K356" si="54">IF(SUMIFS(J:J, F:F, F322, I:I, 1) &lt; SUMIFS(I:I, F:F, F322, I:I, 1), 1, 0)</f>
        <v>0</v>
      </c>
    </row>
    <row r="323" spans="1:11" x14ac:dyDescent="0.3">
      <c r="A323" s="16">
        <f>IFERROR(
    IF(AND(
        NOT(ISBLANK(INDEX('Answers &amp; Theoretical'!J:J, MATCH(G323, 'Answers &amp; Theoretical'!G:G, 0)))),
        NOT(ISBLANK(INDEX('Answers &amp; Theoretical'!K:K, MATCH(G323, 'Answers &amp; Theoretical'!G:G, 0))))
    ), 1, 0),
    "NO MATCH"
)</f>
        <v>0</v>
      </c>
      <c r="B323">
        <v>0</v>
      </c>
      <c r="C323">
        <v>1</v>
      </c>
      <c r="D323">
        <v>1</v>
      </c>
      <c r="E323">
        <v>1</v>
      </c>
      <c r="F323">
        <v>3108</v>
      </c>
      <c r="G323">
        <v>3108.2</v>
      </c>
      <c r="I323">
        <v>0</v>
      </c>
      <c r="J323" t="str">
        <f>IF(ISBLANK(VLOOKUP(G323,'Answers &amp; Theoretical'!G:L,6,FALSE)),"BLANK",VLOOKUP(G323,'Answers &amp; Theoretical'!G:L,6,FALSE))</f>
        <v>BLANK</v>
      </c>
      <c r="K323">
        <f t="shared" si="54"/>
        <v>0</v>
      </c>
    </row>
    <row r="324" spans="1:11" x14ac:dyDescent="0.3">
      <c r="A324" s="16">
        <f>IFERROR(
    IF(AND(
        NOT(ISBLANK(INDEX('Answers &amp; Theoretical'!J:J, MATCH(G324, 'Answers &amp; Theoretical'!G:G, 0)))),
        NOT(ISBLANK(INDEX('Answers &amp; Theoretical'!K:K, MATCH(G324, 'Answers &amp; Theoretical'!G:G, 0))))
    ), 1, 0),
    "NO MATCH"
)</f>
        <v>0</v>
      </c>
      <c r="B324">
        <v>0</v>
      </c>
      <c r="C324">
        <v>1</v>
      </c>
      <c r="D324">
        <v>1</v>
      </c>
      <c r="E324">
        <v>1</v>
      </c>
      <c r="F324">
        <v>3109</v>
      </c>
      <c r="G324">
        <v>3109.1</v>
      </c>
      <c r="I324">
        <v>1</v>
      </c>
      <c r="J324" t="str">
        <f>IF(ISBLANK(VLOOKUP(G324,'Answers &amp; Theoretical'!G:L,6,FALSE)),"BLANK",VLOOKUP(G324,'Answers &amp; Theoretical'!G:L,6,FALSE))</f>
        <v>BLANK</v>
      </c>
      <c r="K324">
        <f t="shared" si="54"/>
        <v>1</v>
      </c>
    </row>
    <row r="325" spans="1:11" x14ac:dyDescent="0.3">
      <c r="A325" s="16">
        <f>IFERROR(
    IF(AND(
        NOT(ISBLANK(INDEX('Answers &amp; Theoretical'!J:J, MATCH(G325, 'Answers &amp; Theoretical'!G:G, 0)))),
        NOT(ISBLANK(INDEX('Answers &amp; Theoretical'!K:K, MATCH(G325, 'Answers &amp; Theoretical'!G:G, 0))))
    ), 1, 0),
    "NO MATCH"
)</f>
        <v>0</v>
      </c>
      <c r="B325">
        <v>0</v>
      </c>
      <c r="C325">
        <v>0</v>
      </c>
      <c r="D325">
        <v>1</v>
      </c>
      <c r="E325">
        <v>1</v>
      </c>
      <c r="F325">
        <v>3110</v>
      </c>
      <c r="G325">
        <v>3110.1</v>
      </c>
      <c r="I325">
        <v>1</v>
      </c>
      <c r="J325" t="str">
        <f>IF(ISBLANK(VLOOKUP(G325,'Answers &amp; Theoretical'!G:L,6,FALSE)),"BLANK",VLOOKUP(G325,'Answers &amp; Theoretical'!G:L,6,FALSE))</f>
        <v>BLANK</v>
      </c>
      <c r="K325">
        <f t="shared" si="54"/>
        <v>1</v>
      </c>
    </row>
    <row r="326" spans="1:11" x14ac:dyDescent="0.3">
      <c r="A326" s="16">
        <f>IFERROR(
    IF(AND(
        NOT(ISBLANK(INDEX('Answers &amp; Theoretical'!J:J, MATCH(G326, 'Answers &amp; Theoretical'!G:G, 0)))),
        NOT(ISBLANK(INDEX('Answers &amp; Theoretical'!K:K, MATCH(G326, 'Answers &amp; Theoretical'!G:G, 0))))
    ), 1, 0),
    "NO MATCH"
)</f>
        <v>0</v>
      </c>
      <c r="B326">
        <v>0</v>
      </c>
      <c r="C326">
        <v>1</v>
      </c>
      <c r="D326">
        <v>1</v>
      </c>
      <c r="E326">
        <v>1</v>
      </c>
      <c r="F326">
        <v>3200</v>
      </c>
      <c r="G326">
        <v>3200.1</v>
      </c>
      <c r="I326">
        <v>1</v>
      </c>
      <c r="J326" t="str">
        <f>IF(ISBLANK(VLOOKUP(G326,'Answers &amp; Theoretical'!G:L,6,FALSE)),"BLANK",VLOOKUP(G326,'Answers &amp; Theoretical'!G:L,6,FALSE))</f>
        <v>BLANK</v>
      </c>
      <c r="K326">
        <f t="shared" si="54"/>
        <v>1</v>
      </c>
    </row>
    <row r="327" spans="1:11" x14ac:dyDescent="0.3">
      <c r="A327" s="16">
        <f>IFERROR(
    IF(AND(
        NOT(ISBLANK(INDEX('Answers &amp; Theoretical'!J:J, MATCH(G327, 'Answers &amp; Theoretical'!G:G, 0)))),
        NOT(ISBLANK(INDEX('Answers &amp; Theoretical'!K:K, MATCH(G327, 'Answers &amp; Theoretical'!G:G, 0))))
    ), 1, 0),
    "NO MATCH"
)</f>
        <v>0</v>
      </c>
      <c r="B327">
        <v>0</v>
      </c>
      <c r="C327">
        <v>1</v>
      </c>
      <c r="D327">
        <v>1</v>
      </c>
      <c r="E327">
        <v>1</v>
      </c>
      <c r="F327">
        <v>3201</v>
      </c>
      <c r="G327">
        <v>3201.1</v>
      </c>
      <c r="I327">
        <v>1</v>
      </c>
      <c r="J327" t="str">
        <f>IF(ISBLANK(VLOOKUP(G327,'Answers &amp; Theoretical'!G:L,6,FALSE)),"BLANK",VLOOKUP(G327,'Answers &amp; Theoretical'!G:L,6,FALSE))</f>
        <v>BLANK</v>
      </c>
      <c r="K327">
        <f t="shared" si="54"/>
        <v>1</v>
      </c>
    </row>
    <row r="328" spans="1:11" x14ac:dyDescent="0.3">
      <c r="A328" s="16">
        <f>IFERROR(
    IF(AND(
        NOT(ISBLANK(INDEX('Answers &amp; Theoretical'!J:J, MATCH(G328, 'Answers &amp; Theoretical'!G:G, 0)))),
        NOT(ISBLANK(INDEX('Answers &amp; Theoretical'!K:K, MATCH(G328, 'Answers &amp; Theoretical'!G:G, 0))))
    ), 1, 0),
    "NO MATCH"
)</f>
        <v>0</v>
      </c>
      <c r="B328">
        <v>0</v>
      </c>
      <c r="C328">
        <v>0</v>
      </c>
      <c r="D328">
        <v>1</v>
      </c>
      <c r="E328">
        <v>1</v>
      </c>
      <c r="F328">
        <v>3202</v>
      </c>
      <c r="G328">
        <v>3202.1</v>
      </c>
      <c r="I328">
        <v>0</v>
      </c>
      <c r="J328" t="str">
        <f>IF(ISBLANK(VLOOKUP(G328,'Answers &amp; Theoretical'!G:L,6,FALSE)),"BLANK",VLOOKUP(G328,'Answers &amp; Theoretical'!G:L,6,FALSE))</f>
        <v>BLANK</v>
      </c>
      <c r="K328">
        <f t="shared" si="54"/>
        <v>0</v>
      </c>
    </row>
    <row r="329" spans="1:11" x14ac:dyDescent="0.3">
      <c r="A329" s="16">
        <f>IFERROR(
    IF(AND(
        NOT(ISBLANK(INDEX('Answers &amp; Theoretical'!J:J, MATCH(G329, 'Answers &amp; Theoretical'!G:G, 0)))),
        NOT(ISBLANK(INDEX('Answers &amp; Theoretical'!K:K, MATCH(G329, 'Answers &amp; Theoretical'!G:G, 0))))
    ), 1, 0),
    "NO MATCH"
)</f>
        <v>0</v>
      </c>
      <c r="B329">
        <v>0</v>
      </c>
      <c r="C329">
        <v>0</v>
      </c>
      <c r="D329">
        <v>1</v>
      </c>
      <c r="E329">
        <v>1</v>
      </c>
      <c r="F329">
        <v>3202</v>
      </c>
      <c r="G329">
        <v>3202.2</v>
      </c>
      <c r="I329">
        <v>0</v>
      </c>
      <c r="J329" t="str">
        <f>IF(ISBLANK(VLOOKUP(G329,'Answers &amp; Theoretical'!G:L,6,FALSE)),"BLANK",VLOOKUP(G329,'Answers &amp; Theoretical'!G:L,6,FALSE))</f>
        <v>BLANK</v>
      </c>
      <c r="K329">
        <f t="shared" si="54"/>
        <v>0</v>
      </c>
    </row>
    <row r="330" spans="1:11" x14ac:dyDescent="0.3">
      <c r="A330" s="16">
        <f>IFERROR(
    IF(AND(
        NOT(ISBLANK(INDEX('Answers &amp; Theoretical'!J:J, MATCH(G330, 'Answers &amp; Theoretical'!G:G, 0)))),
        NOT(ISBLANK(INDEX('Answers &amp; Theoretical'!K:K, MATCH(G330, 'Answers &amp; Theoretical'!G:G, 0))))
    ), 1, 0),
    "NO MATCH"
)</f>
        <v>0</v>
      </c>
      <c r="B330">
        <v>0</v>
      </c>
      <c r="C330">
        <v>1</v>
      </c>
      <c r="D330">
        <v>1</v>
      </c>
      <c r="E330">
        <v>1</v>
      </c>
      <c r="F330">
        <v>3203</v>
      </c>
      <c r="G330">
        <v>3203.1</v>
      </c>
      <c r="I330">
        <v>0</v>
      </c>
      <c r="J330" t="str">
        <f>IF(ISBLANK(VLOOKUP(G330,'Answers &amp; Theoretical'!G:L,6,FALSE)),"BLANK",VLOOKUP(G330,'Answers &amp; Theoretical'!G:L,6,FALSE))</f>
        <v>BLANK</v>
      </c>
      <c r="K330">
        <f t="shared" si="54"/>
        <v>0</v>
      </c>
    </row>
    <row r="331" spans="1:11" x14ac:dyDescent="0.3">
      <c r="A331" s="16">
        <f>IFERROR(
    IF(AND(
        NOT(ISBLANK(INDEX('Answers &amp; Theoretical'!J:J, MATCH(G331, 'Answers &amp; Theoretical'!G:G, 0)))),
        NOT(ISBLANK(INDEX('Answers &amp; Theoretical'!K:K, MATCH(G331, 'Answers &amp; Theoretical'!G:G, 0))))
    ), 1, 0),
    "NO MATCH"
)</f>
        <v>0</v>
      </c>
      <c r="B331">
        <v>0</v>
      </c>
      <c r="C331">
        <v>1</v>
      </c>
      <c r="D331">
        <v>1</v>
      </c>
      <c r="E331">
        <v>1</v>
      </c>
      <c r="F331">
        <v>3203</v>
      </c>
      <c r="G331">
        <v>3203.2</v>
      </c>
      <c r="I331">
        <v>0</v>
      </c>
      <c r="J331" t="str">
        <f>IF(ISBLANK(VLOOKUP(G331,'Answers &amp; Theoretical'!G:L,6,FALSE)),"BLANK",VLOOKUP(G331,'Answers &amp; Theoretical'!G:L,6,FALSE))</f>
        <v>BLANK</v>
      </c>
      <c r="K331">
        <f t="shared" si="54"/>
        <v>0</v>
      </c>
    </row>
    <row r="332" spans="1:11" x14ac:dyDescent="0.3">
      <c r="A332" s="16">
        <f>IFERROR(
    IF(AND(
        NOT(ISBLANK(INDEX('Answers &amp; Theoretical'!J:J, MATCH(G332, 'Answers &amp; Theoretical'!G:G, 0)))),
        NOT(ISBLANK(INDEX('Answers &amp; Theoretical'!K:K, MATCH(G332, 'Answers &amp; Theoretical'!G:G, 0))))
    ), 1, 0),
    "NO MATCH"
)</f>
        <v>0</v>
      </c>
      <c r="B332">
        <v>0</v>
      </c>
      <c r="C332">
        <v>1</v>
      </c>
      <c r="D332">
        <v>1</v>
      </c>
      <c r="E332">
        <v>1</v>
      </c>
      <c r="F332">
        <v>3204</v>
      </c>
      <c r="G332">
        <v>3204.1</v>
      </c>
      <c r="I332">
        <v>0</v>
      </c>
      <c r="J332" t="str">
        <f>IF(ISBLANK(VLOOKUP(G332,'Answers &amp; Theoretical'!G:L,6,FALSE)),"BLANK",VLOOKUP(G332,'Answers &amp; Theoretical'!G:L,6,FALSE))</f>
        <v>BLANK</v>
      </c>
      <c r="K332">
        <f t="shared" si="54"/>
        <v>0</v>
      </c>
    </row>
    <row r="333" spans="1:11" x14ac:dyDescent="0.3">
      <c r="A333" s="16">
        <f>IFERROR(
    IF(AND(
        NOT(ISBLANK(INDEX('Answers &amp; Theoretical'!J:J, MATCH(G333, 'Answers &amp; Theoretical'!G:G, 0)))),
        NOT(ISBLANK(INDEX('Answers &amp; Theoretical'!K:K, MATCH(G333, 'Answers &amp; Theoretical'!G:G, 0))))
    ), 1, 0),
    "NO MATCH"
)</f>
        <v>0</v>
      </c>
      <c r="B333">
        <v>0</v>
      </c>
      <c r="C333">
        <v>1</v>
      </c>
      <c r="D333">
        <v>1</v>
      </c>
      <c r="E333">
        <v>1</v>
      </c>
      <c r="F333">
        <v>3204</v>
      </c>
      <c r="G333">
        <v>3204.2</v>
      </c>
      <c r="I333">
        <v>0</v>
      </c>
      <c r="J333" t="str">
        <f>IF(ISBLANK(VLOOKUP(G333,'Answers &amp; Theoretical'!G:L,6,FALSE)),"BLANK",VLOOKUP(G333,'Answers &amp; Theoretical'!G:L,6,FALSE))</f>
        <v>BLANK</v>
      </c>
      <c r="K333">
        <f t="shared" si="54"/>
        <v>0</v>
      </c>
    </row>
    <row r="334" spans="1:11" x14ac:dyDescent="0.3">
      <c r="A334" s="16">
        <f>IFERROR(
    IF(AND(
        NOT(ISBLANK(INDEX('Answers &amp; Theoretical'!J:J, MATCH(G334, 'Answers &amp; Theoretical'!G:G, 0)))),
        NOT(ISBLANK(INDEX('Answers &amp; Theoretical'!K:K, MATCH(G334, 'Answers &amp; Theoretical'!G:G, 0))))
    ), 1, 0),
    "NO MATCH"
)</f>
        <v>0</v>
      </c>
      <c r="B334">
        <v>0</v>
      </c>
      <c r="C334">
        <v>1</v>
      </c>
      <c r="D334">
        <v>1</v>
      </c>
      <c r="E334">
        <v>1</v>
      </c>
      <c r="F334">
        <v>4100</v>
      </c>
      <c r="G334">
        <v>4100.1000000000004</v>
      </c>
      <c r="I334">
        <v>0</v>
      </c>
      <c r="J334" t="str">
        <f>IF(ISBLANK(VLOOKUP(G334,'Answers &amp; Theoretical'!G:L,6,FALSE)),"BLANK",VLOOKUP(G334,'Answers &amp; Theoretical'!G:L,6,FALSE))</f>
        <v>BLANK</v>
      </c>
      <c r="K334">
        <f t="shared" si="54"/>
        <v>0</v>
      </c>
    </row>
    <row r="335" spans="1:11" x14ac:dyDescent="0.3">
      <c r="A335" s="16">
        <f>IFERROR(
    IF(AND(
        NOT(ISBLANK(INDEX('Answers &amp; Theoretical'!J:J, MATCH(G335, 'Answers &amp; Theoretical'!G:G, 0)))),
        NOT(ISBLANK(INDEX('Answers &amp; Theoretical'!K:K, MATCH(G335, 'Answers &amp; Theoretical'!G:G, 0))))
    ), 1, 0),
    "NO MATCH"
)</f>
        <v>0</v>
      </c>
      <c r="B335">
        <v>0</v>
      </c>
      <c r="C335">
        <v>1</v>
      </c>
      <c r="D335">
        <v>1</v>
      </c>
      <c r="E335">
        <v>1</v>
      </c>
      <c r="F335">
        <v>4100</v>
      </c>
      <c r="G335">
        <v>4100.2</v>
      </c>
      <c r="I335">
        <v>0</v>
      </c>
      <c r="J335" t="str">
        <f>IF(ISBLANK(VLOOKUP(G335,'Answers &amp; Theoretical'!G:L,6,FALSE)),"BLANK",VLOOKUP(G335,'Answers &amp; Theoretical'!G:L,6,FALSE))</f>
        <v>BLANK</v>
      </c>
      <c r="K335">
        <f t="shared" si="54"/>
        <v>0</v>
      </c>
    </row>
    <row r="336" spans="1:11" x14ac:dyDescent="0.3">
      <c r="A336" s="16">
        <f>IFERROR(
    IF(AND(
        NOT(ISBLANK(INDEX('Answers &amp; Theoretical'!J:J, MATCH(G336, 'Answers &amp; Theoretical'!G:G, 0)))),
        NOT(ISBLANK(INDEX('Answers &amp; Theoretical'!K:K, MATCH(G336, 'Answers &amp; Theoretical'!G:G, 0))))
    ), 1, 0),
    "NO MATCH"
)</f>
        <v>0</v>
      </c>
      <c r="B336">
        <v>0</v>
      </c>
      <c r="C336">
        <v>0</v>
      </c>
      <c r="D336">
        <v>1</v>
      </c>
      <c r="E336">
        <v>1</v>
      </c>
      <c r="F336">
        <v>4101</v>
      </c>
      <c r="G336">
        <v>4101.1000000000004</v>
      </c>
      <c r="I336">
        <v>0</v>
      </c>
      <c r="J336" t="str">
        <f>IF(ISBLANK(VLOOKUP(G336,'Answers &amp; Theoretical'!G:L,6,FALSE)),"BLANK",VLOOKUP(G336,'Answers &amp; Theoretical'!G:L,6,FALSE))</f>
        <v>BLANK</v>
      </c>
      <c r="K336">
        <f t="shared" si="54"/>
        <v>0</v>
      </c>
    </row>
    <row r="337" spans="1:11" x14ac:dyDescent="0.3">
      <c r="A337" s="16">
        <f>IFERROR(
    IF(AND(
        NOT(ISBLANK(INDEX('Answers &amp; Theoretical'!J:J, MATCH(G337, 'Answers &amp; Theoretical'!G:G, 0)))),
        NOT(ISBLANK(INDEX('Answers &amp; Theoretical'!K:K, MATCH(G337, 'Answers &amp; Theoretical'!G:G, 0))))
    ), 1, 0),
    "NO MATCH"
)</f>
        <v>0</v>
      </c>
      <c r="B337">
        <v>0</v>
      </c>
      <c r="C337">
        <v>0</v>
      </c>
      <c r="D337">
        <v>1</v>
      </c>
      <c r="E337">
        <v>1</v>
      </c>
      <c r="F337">
        <v>4101</v>
      </c>
      <c r="G337">
        <v>4101.2</v>
      </c>
      <c r="I337">
        <v>0</v>
      </c>
      <c r="J337" t="str">
        <f>IF(ISBLANK(VLOOKUP(G337,'Answers &amp; Theoretical'!G:L,6,FALSE)),"BLANK",VLOOKUP(G337,'Answers &amp; Theoretical'!G:L,6,FALSE))</f>
        <v>BLANK</v>
      </c>
      <c r="K337">
        <f t="shared" si="54"/>
        <v>0</v>
      </c>
    </row>
    <row r="338" spans="1:11" x14ac:dyDescent="0.3">
      <c r="A338" s="16">
        <f>IFERROR(
    IF(AND(
        NOT(ISBLANK(INDEX('Answers &amp; Theoretical'!J:J, MATCH(G338, 'Answers &amp; Theoretical'!G:G, 0)))),
        NOT(ISBLANK(INDEX('Answers &amp; Theoretical'!K:K, MATCH(G338, 'Answers &amp; Theoretical'!G:G, 0))))
    ), 1, 0),
    "NO MATCH"
)</f>
        <v>0</v>
      </c>
      <c r="B338">
        <v>0</v>
      </c>
      <c r="C338">
        <v>0</v>
      </c>
      <c r="D338">
        <v>1</v>
      </c>
      <c r="E338">
        <v>1</v>
      </c>
      <c r="F338">
        <v>4101</v>
      </c>
      <c r="G338">
        <v>4101.3</v>
      </c>
      <c r="I338">
        <v>0</v>
      </c>
      <c r="J338" t="str">
        <f>IF(ISBLANK(VLOOKUP(G338,'Answers &amp; Theoretical'!G:L,6,FALSE)),"BLANK",VLOOKUP(G338,'Answers &amp; Theoretical'!G:L,6,FALSE))</f>
        <v>BLANK</v>
      </c>
      <c r="K338">
        <f t="shared" si="54"/>
        <v>0</v>
      </c>
    </row>
    <row r="339" spans="1:11" x14ac:dyDescent="0.3">
      <c r="A339" s="16">
        <f>IFERROR(
    IF(AND(
        NOT(ISBLANK(INDEX('Answers &amp; Theoretical'!J:J, MATCH(G339, 'Answers &amp; Theoretical'!G:G, 0)))),
        NOT(ISBLANK(INDEX('Answers &amp; Theoretical'!K:K, MATCH(G339, 'Answers &amp; Theoretical'!G:G, 0))))
    ), 1, 0),
    "NO MATCH"
)</f>
        <v>0</v>
      </c>
      <c r="B339">
        <v>0</v>
      </c>
      <c r="C339">
        <v>0</v>
      </c>
      <c r="D339">
        <v>1</v>
      </c>
      <c r="E339">
        <v>1</v>
      </c>
      <c r="F339">
        <v>4101</v>
      </c>
      <c r="G339">
        <v>4101.3999999999996</v>
      </c>
      <c r="I339">
        <v>0</v>
      </c>
      <c r="J339" t="str">
        <f>IF(ISBLANK(VLOOKUP(G339,'Answers &amp; Theoretical'!G:L,6,FALSE)),"BLANK",VLOOKUP(G339,'Answers &amp; Theoretical'!G:L,6,FALSE))</f>
        <v>BLANK</v>
      </c>
      <c r="K339">
        <f t="shared" si="54"/>
        <v>0</v>
      </c>
    </row>
    <row r="340" spans="1:11" x14ac:dyDescent="0.3">
      <c r="A340" s="16">
        <f>IFERROR(
    IF(AND(
        NOT(ISBLANK(INDEX('Answers &amp; Theoretical'!J:J, MATCH(G340, 'Answers &amp; Theoretical'!G:G, 0)))),
        NOT(ISBLANK(INDEX('Answers &amp; Theoretical'!K:K, MATCH(G340, 'Answers &amp; Theoretical'!G:G, 0))))
    ), 1, 0),
    "NO MATCH"
)</f>
        <v>0</v>
      </c>
      <c r="B340">
        <v>0</v>
      </c>
      <c r="C340">
        <v>0</v>
      </c>
      <c r="D340">
        <v>1</v>
      </c>
      <c r="E340">
        <v>1</v>
      </c>
      <c r="F340">
        <v>4102</v>
      </c>
      <c r="G340">
        <v>4102.1000000000004</v>
      </c>
      <c r="I340">
        <v>0</v>
      </c>
      <c r="J340" t="str">
        <f>IF(ISBLANK(VLOOKUP(G340,'Answers &amp; Theoretical'!G:L,6,FALSE)),"BLANK",VLOOKUP(G340,'Answers &amp; Theoretical'!G:L,6,FALSE))</f>
        <v>BLANK</v>
      </c>
      <c r="K340">
        <f t="shared" si="54"/>
        <v>0</v>
      </c>
    </row>
    <row r="341" spans="1:11" x14ac:dyDescent="0.3">
      <c r="A341" s="16">
        <f>IFERROR(
    IF(AND(
        NOT(ISBLANK(INDEX('Answers &amp; Theoretical'!J:J, MATCH(G341, 'Answers &amp; Theoretical'!G:G, 0)))),
        NOT(ISBLANK(INDEX('Answers &amp; Theoretical'!K:K, MATCH(G341, 'Answers &amp; Theoretical'!G:G, 0))))
    ), 1, 0),
    "NO MATCH"
)</f>
        <v>0</v>
      </c>
      <c r="B341">
        <v>0</v>
      </c>
      <c r="C341">
        <v>0</v>
      </c>
      <c r="D341">
        <v>1</v>
      </c>
      <c r="E341">
        <v>1</v>
      </c>
      <c r="F341">
        <v>4102</v>
      </c>
      <c r="G341">
        <v>4102.2</v>
      </c>
      <c r="I341">
        <v>0</v>
      </c>
      <c r="J341" t="str">
        <f>IF(ISBLANK(VLOOKUP(G341,'Answers &amp; Theoretical'!G:L,6,FALSE)),"BLANK",VLOOKUP(G341,'Answers &amp; Theoretical'!G:L,6,FALSE))</f>
        <v>BLANK</v>
      </c>
      <c r="K341">
        <f t="shared" si="54"/>
        <v>0</v>
      </c>
    </row>
    <row r="342" spans="1:11" x14ac:dyDescent="0.3">
      <c r="A342" s="16">
        <f>IFERROR(
    IF(AND(
        NOT(ISBLANK(INDEX('Answers &amp; Theoretical'!J:J, MATCH(G342, 'Answers &amp; Theoretical'!G:G, 0)))),
        NOT(ISBLANK(INDEX('Answers &amp; Theoretical'!K:K, MATCH(G342, 'Answers &amp; Theoretical'!G:G, 0))))
    ), 1, 0),
    "NO MATCH"
)</f>
        <v>0</v>
      </c>
      <c r="B342">
        <v>0</v>
      </c>
      <c r="C342">
        <v>0</v>
      </c>
      <c r="D342">
        <v>1</v>
      </c>
      <c r="E342">
        <v>1</v>
      </c>
      <c r="F342">
        <v>4103</v>
      </c>
      <c r="G342">
        <v>4103.1000000000004</v>
      </c>
      <c r="I342">
        <v>0</v>
      </c>
      <c r="J342" t="str">
        <f>IF(ISBLANK(VLOOKUP(G342,'Answers &amp; Theoretical'!G:L,6,FALSE)),"BLANK",VLOOKUP(G342,'Answers &amp; Theoretical'!G:L,6,FALSE))</f>
        <v>BLANK</v>
      </c>
      <c r="K342">
        <f t="shared" si="54"/>
        <v>0</v>
      </c>
    </row>
    <row r="343" spans="1:11" x14ac:dyDescent="0.3">
      <c r="A343" s="16">
        <f>IFERROR(
    IF(AND(
        NOT(ISBLANK(INDEX('Answers &amp; Theoretical'!J:J, MATCH(G343, 'Answers &amp; Theoretical'!G:G, 0)))),
        NOT(ISBLANK(INDEX('Answers &amp; Theoretical'!K:K, MATCH(G343, 'Answers &amp; Theoretical'!G:G, 0))))
    ), 1, 0),
    "NO MATCH"
)</f>
        <v>0</v>
      </c>
      <c r="B343">
        <v>0</v>
      </c>
      <c r="C343">
        <v>0</v>
      </c>
      <c r="D343">
        <v>1</v>
      </c>
      <c r="E343">
        <v>1</v>
      </c>
      <c r="F343">
        <v>4103</v>
      </c>
      <c r="G343">
        <v>4103.2</v>
      </c>
      <c r="I343">
        <v>0</v>
      </c>
      <c r="J343" t="str">
        <f>IF(ISBLANK(VLOOKUP(G343,'Answers &amp; Theoretical'!G:L,6,FALSE)),"BLANK",VLOOKUP(G343,'Answers &amp; Theoretical'!G:L,6,FALSE))</f>
        <v>BLANK</v>
      </c>
      <c r="K343">
        <f t="shared" si="54"/>
        <v>0</v>
      </c>
    </row>
    <row r="344" spans="1:11" x14ac:dyDescent="0.3">
      <c r="A344" s="16">
        <f>IFERROR(
    IF(AND(
        NOT(ISBLANK(INDEX('Answers &amp; Theoretical'!J:J, MATCH(G344, 'Answers &amp; Theoretical'!G:G, 0)))),
        NOT(ISBLANK(INDEX('Answers &amp; Theoretical'!K:K, MATCH(G344, 'Answers &amp; Theoretical'!G:G, 0))))
    ), 1, 0),
    "NO MATCH"
)</f>
        <v>0</v>
      </c>
      <c r="B344">
        <v>0</v>
      </c>
      <c r="C344">
        <v>1</v>
      </c>
      <c r="D344">
        <v>1</v>
      </c>
      <c r="E344">
        <v>1</v>
      </c>
      <c r="F344">
        <v>4104</v>
      </c>
      <c r="G344">
        <v>4104.1000000000004</v>
      </c>
      <c r="I344">
        <v>0</v>
      </c>
      <c r="J344" t="str">
        <f>IF(ISBLANK(VLOOKUP(G344,'Answers &amp; Theoretical'!G:L,6,FALSE)),"BLANK",VLOOKUP(G344,'Answers &amp; Theoretical'!G:L,6,FALSE))</f>
        <v>BLANK</v>
      </c>
      <c r="K344">
        <f t="shared" si="54"/>
        <v>0</v>
      </c>
    </row>
    <row r="345" spans="1:11" x14ac:dyDescent="0.3">
      <c r="A345" s="16">
        <f>IFERROR(
    IF(AND(
        NOT(ISBLANK(INDEX('Answers &amp; Theoretical'!J:J, MATCH(G345, 'Answers &amp; Theoretical'!G:G, 0)))),
        NOT(ISBLANK(INDEX('Answers &amp; Theoretical'!K:K, MATCH(G345, 'Answers &amp; Theoretical'!G:G, 0))))
    ), 1, 0),
    "NO MATCH"
)</f>
        <v>0</v>
      </c>
      <c r="B345">
        <v>0</v>
      </c>
      <c r="C345">
        <v>1</v>
      </c>
      <c r="D345">
        <v>1</v>
      </c>
      <c r="E345">
        <v>1</v>
      </c>
      <c r="F345">
        <v>4104</v>
      </c>
      <c r="G345">
        <v>4104.2</v>
      </c>
      <c r="I345">
        <v>0</v>
      </c>
      <c r="J345" t="str">
        <f>IF(ISBLANK(VLOOKUP(G345,'Answers &amp; Theoretical'!G:L,6,FALSE)),"BLANK",VLOOKUP(G345,'Answers &amp; Theoretical'!G:L,6,FALSE))</f>
        <v>BLANK</v>
      </c>
      <c r="K345">
        <f t="shared" si="54"/>
        <v>0</v>
      </c>
    </row>
    <row r="346" spans="1:11" x14ac:dyDescent="0.3">
      <c r="A346" s="16">
        <f>IFERROR(
    IF(AND(
        NOT(ISBLANK(INDEX('Answers &amp; Theoretical'!J:J, MATCH(G346, 'Answers &amp; Theoretical'!G:G, 0)))),
        NOT(ISBLANK(INDEX('Answers &amp; Theoretical'!K:K, MATCH(G346, 'Answers &amp; Theoretical'!G:G, 0))))
    ), 1, 0),
    "NO MATCH"
)</f>
        <v>0</v>
      </c>
      <c r="B346">
        <v>0</v>
      </c>
      <c r="C346">
        <v>0</v>
      </c>
      <c r="D346">
        <v>1</v>
      </c>
      <c r="E346">
        <v>1</v>
      </c>
      <c r="F346">
        <v>4105</v>
      </c>
      <c r="G346">
        <v>4105.1000000000004</v>
      </c>
      <c r="I346">
        <v>0</v>
      </c>
      <c r="J346" t="str">
        <f>IF(ISBLANK(VLOOKUP(G346,'Answers &amp; Theoretical'!G:L,6,FALSE)),"BLANK",VLOOKUP(G346,'Answers &amp; Theoretical'!G:L,6,FALSE))</f>
        <v>BLANK</v>
      </c>
      <c r="K346">
        <f t="shared" si="54"/>
        <v>0</v>
      </c>
    </row>
    <row r="347" spans="1:11" x14ac:dyDescent="0.3">
      <c r="A347" s="16">
        <f>IFERROR(
    IF(AND(
        NOT(ISBLANK(INDEX('Answers &amp; Theoretical'!J:J, MATCH(G347, 'Answers &amp; Theoretical'!G:G, 0)))),
        NOT(ISBLANK(INDEX('Answers &amp; Theoretical'!K:K, MATCH(G347, 'Answers &amp; Theoretical'!G:G, 0))))
    ), 1, 0),
    "NO MATCH"
)</f>
        <v>0</v>
      </c>
      <c r="B347">
        <v>0</v>
      </c>
      <c r="C347">
        <v>0</v>
      </c>
      <c r="D347">
        <v>1</v>
      </c>
      <c r="E347">
        <v>1</v>
      </c>
      <c r="F347">
        <v>4105</v>
      </c>
      <c r="G347">
        <v>4105.2</v>
      </c>
      <c r="I347">
        <v>0</v>
      </c>
      <c r="J347" t="str">
        <f>IF(ISBLANK(VLOOKUP(G347,'Answers &amp; Theoretical'!G:L,6,FALSE)),"BLANK",VLOOKUP(G347,'Answers &amp; Theoretical'!G:L,6,FALSE))</f>
        <v>BLANK</v>
      </c>
      <c r="K347">
        <f t="shared" si="54"/>
        <v>0</v>
      </c>
    </row>
    <row r="348" spans="1:11" x14ac:dyDescent="0.3">
      <c r="A348" s="16">
        <f>IFERROR(
    IF(AND(
        NOT(ISBLANK(INDEX('Answers &amp; Theoretical'!J:J, MATCH(G348, 'Answers &amp; Theoretical'!G:G, 0)))),
        NOT(ISBLANK(INDEX('Answers &amp; Theoretical'!K:K, MATCH(G348, 'Answers &amp; Theoretical'!G:G, 0))))
    ), 1, 0),
    "NO MATCH"
)</f>
        <v>0</v>
      </c>
      <c r="B348">
        <v>0</v>
      </c>
      <c r="C348">
        <v>0</v>
      </c>
      <c r="D348">
        <v>1</v>
      </c>
      <c r="E348">
        <v>1</v>
      </c>
      <c r="F348">
        <v>4105</v>
      </c>
      <c r="G348">
        <v>4105.3</v>
      </c>
      <c r="I348">
        <v>0</v>
      </c>
      <c r="J348" t="str">
        <f>IF(ISBLANK(VLOOKUP(G348,'Answers &amp; Theoretical'!G:L,6,FALSE)),"BLANK",VLOOKUP(G348,'Answers &amp; Theoretical'!G:L,6,FALSE))</f>
        <v>BLANK</v>
      </c>
      <c r="K348">
        <f t="shared" si="54"/>
        <v>0</v>
      </c>
    </row>
    <row r="349" spans="1:11" x14ac:dyDescent="0.3">
      <c r="A349" s="16">
        <f>IFERROR(
    IF(AND(
        NOT(ISBLANK(INDEX('Answers &amp; Theoretical'!J:J, MATCH(G349, 'Answers &amp; Theoretical'!G:G, 0)))),
        NOT(ISBLANK(INDEX('Answers &amp; Theoretical'!K:K, MATCH(G349, 'Answers &amp; Theoretical'!G:G, 0))))
    ), 1, 0),
    "NO MATCH"
)</f>
        <v>0</v>
      </c>
      <c r="B349">
        <v>0</v>
      </c>
      <c r="C349">
        <v>1</v>
      </c>
      <c r="D349">
        <v>1</v>
      </c>
      <c r="E349">
        <v>1</v>
      </c>
      <c r="F349">
        <v>4106</v>
      </c>
      <c r="G349">
        <v>4106.1000000000004</v>
      </c>
      <c r="I349">
        <v>1</v>
      </c>
      <c r="J349" t="str">
        <f>IF(ISBLANK(VLOOKUP(G349,'Answers &amp; Theoretical'!G:L,6,FALSE)),"BLANK",VLOOKUP(G349,'Answers &amp; Theoretical'!G:L,6,FALSE))</f>
        <v>BLANK</v>
      </c>
      <c r="K349">
        <f t="shared" si="54"/>
        <v>1</v>
      </c>
    </row>
    <row r="350" spans="1:11" x14ac:dyDescent="0.3">
      <c r="A350" s="16">
        <f>IFERROR(
    IF(AND(
        NOT(ISBLANK(INDEX('Answers &amp; Theoretical'!J:J, MATCH(G350, 'Answers &amp; Theoretical'!G:G, 0)))),
        NOT(ISBLANK(INDEX('Answers &amp; Theoretical'!K:K, MATCH(G350, 'Answers &amp; Theoretical'!G:G, 0))))
    ), 1, 0),
    "NO MATCH"
)</f>
        <v>0</v>
      </c>
      <c r="B350">
        <v>0</v>
      </c>
      <c r="C350">
        <v>1</v>
      </c>
      <c r="D350">
        <v>1</v>
      </c>
      <c r="E350">
        <v>1</v>
      </c>
      <c r="F350">
        <v>4200</v>
      </c>
      <c r="G350">
        <v>4200.1000000000004</v>
      </c>
      <c r="I350">
        <v>0</v>
      </c>
      <c r="J350" t="str">
        <f>IF(ISBLANK(VLOOKUP(G350,'Answers &amp; Theoretical'!G:L,6,FALSE)),"BLANK",VLOOKUP(G350,'Answers &amp; Theoretical'!G:L,6,FALSE))</f>
        <v>BLANK</v>
      </c>
      <c r="K350">
        <f t="shared" si="54"/>
        <v>0</v>
      </c>
    </row>
    <row r="351" spans="1:11" x14ac:dyDescent="0.3">
      <c r="A351" s="16">
        <f>IFERROR(
    IF(AND(
        NOT(ISBLANK(INDEX('Answers &amp; Theoretical'!J:J, MATCH(G351, 'Answers &amp; Theoretical'!G:G, 0)))),
        NOT(ISBLANK(INDEX('Answers &amp; Theoretical'!K:K, MATCH(G351, 'Answers &amp; Theoretical'!G:G, 0))))
    ), 1, 0),
    "NO MATCH"
)</f>
        <v>0</v>
      </c>
      <c r="B351">
        <v>0</v>
      </c>
      <c r="C351">
        <v>1</v>
      </c>
      <c r="D351">
        <v>1</v>
      </c>
      <c r="E351">
        <v>1</v>
      </c>
      <c r="F351">
        <v>4200</v>
      </c>
      <c r="G351">
        <v>4200.2</v>
      </c>
      <c r="I351">
        <v>0</v>
      </c>
      <c r="J351" t="str">
        <f>IF(ISBLANK(VLOOKUP(G351,'Answers &amp; Theoretical'!G:L,6,FALSE)),"BLANK",VLOOKUP(G351,'Answers &amp; Theoretical'!G:L,6,FALSE))</f>
        <v>BLANK</v>
      </c>
      <c r="K351">
        <f t="shared" si="54"/>
        <v>0</v>
      </c>
    </row>
    <row r="352" spans="1:11" x14ac:dyDescent="0.3">
      <c r="A352" s="16">
        <f>IFERROR(
    IF(AND(
        NOT(ISBLANK(INDEX('Answers &amp; Theoretical'!J:J, MATCH(G352, 'Answers &amp; Theoretical'!G:G, 0)))),
        NOT(ISBLANK(INDEX('Answers &amp; Theoretical'!K:K, MATCH(G352, 'Answers &amp; Theoretical'!G:G, 0))))
    ), 1, 0),
    "NO MATCH"
)</f>
        <v>0</v>
      </c>
      <c r="B352">
        <v>0</v>
      </c>
      <c r="C352">
        <v>0</v>
      </c>
      <c r="D352">
        <v>1</v>
      </c>
      <c r="E352">
        <v>1</v>
      </c>
      <c r="F352">
        <v>4201</v>
      </c>
      <c r="G352">
        <v>4201.1000000000004</v>
      </c>
      <c r="I352">
        <v>0</v>
      </c>
      <c r="J352" t="str">
        <f>IF(ISBLANK(VLOOKUP(G352,'Answers &amp; Theoretical'!G:L,6,FALSE)),"BLANK",VLOOKUP(G352,'Answers &amp; Theoretical'!G:L,6,FALSE))</f>
        <v>BLANK</v>
      </c>
      <c r="K352">
        <f t="shared" si="54"/>
        <v>0</v>
      </c>
    </row>
    <row r="353" spans="1:11" x14ac:dyDescent="0.3">
      <c r="A353" s="16">
        <f>IFERROR(
    IF(AND(
        NOT(ISBLANK(INDEX('Answers &amp; Theoretical'!J:J, MATCH(G353, 'Answers &amp; Theoretical'!G:G, 0)))),
        NOT(ISBLANK(INDEX('Answers &amp; Theoretical'!K:K, MATCH(G353, 'Answers &amp; Theoretical'!G:G, 0))))
    ), 1, 0),
    "NO MATCH"
)</f>
        <v>0</v>
      </c>
      <c r="B353">
        <v>0</v>
      </c>
      <c r="C353">
        <v>0</v>
      </c>
      <c r="D353">
        <v>1</v>
      </c>
      <c r="E353">
        <v>1</v>
      </c>
      <c r="F353">
        <v>4201</v>
      </c>
      <c r="G353">
        <v>4201.2</v>
      </c>
      <c r="I353">
        <v>0</v>
      </c>
      <c r="J353" t="str">
        <f>IF(ISBLANK(VLOOKUP(G353,'Answers &amp; Theoretical'!G:L,6,FALSE)),"BLANK",VLOOKUP(G353,'Answers &amp; Theoretical'!G:L,6,FALSE))</f>
        <v>BLANK</v>
      </c>
      <c r="K353">
        <f t="shared" si="54"/>
        <v>0</v>
      </c>
    </row>
    <row r="354" spans="1:11" x14ac:dyDescent="0.3">
      <c r="A354" s="16">
        <f>IFERROR(
    IF(AND(
        NOT(ISBLANK(INDEX('Answers &amp; Theoretical'!J:J, MATCH(G354, 'Answers &amp; Theoretical'!G:G, 0)))),
        NOT(ISBLANK(INDEX('Answers &amp; Theoretical'!K:K, MATCH(G354, 'Answers &amp; Theoretical'!G:G, 0))))
    ), 1, 0),
    "NO MATCH"
)</f>
        <v>0</v>
      </c>
      <c r="B354">
        <v>0</v>
      </c>
      <c r="C354">
        <v>0</v>
      </c>
      <c r="D354">
        <v>1</v>
      </c>
      <c r="E354">
        <v>1</v>
      </c>
      <c r="F354">
        <v>4201</v>
      </c>
      <c r="G354">
        <v>4201.3</v>
      </c>
      <c r="I354">
        <v>0</v>
      </c>
      <c r="J354" t="str">
        <f>IF(ISBLANK(VLOOKUP(G354,'Answers &amp; Theoretical'!G:L,6,FALSE)),"BLANK",VLOOKUP(G354,'Answers &amp; Theoretical'!G:L,6,FALSE))</f>
        <v>BLANK</v>
      </c>
      <c r="K354">
        <f t="shared" si="54"/>
        <v>0</v>
      </c>
    </row>
    <row r="355" spans="1:11" x14ac:dyDescent="0.3">
      <c r="A355" s="16">
        <f>IFERROR(
    IF(AND(
        NOT(ISBLANK(INDEX('Answers &amp; Theoretical'!J:J, MATCH(G355, 'Answers &amp; Theoretical'!G:G, 0)))),
        NOT(ISBLANK(INDEX('Answers &amp; Theoretical'!K:K, MATCH(G355, 'Answers &amp; Theoretical'!G:G, 0))))
    ), 1, 0),
    "NO MATCH"
)</f>
        <v>0</v>
      </c>
      <c r="B355">
        <v>0</v>
      </c>
      <c r="C355">
        <v>0</v>
      </c>
      <c r="D355">
        <v>0</v>
      </c>
      <c r="E355">
        <v>1</v>
      </c>
      <c r="F355">
        <v>4202</v>
      </c>
      <c r="G355">
        <v>4202.1000000000004</v>
      </c>
      <c r="I355">
        <v>0</v>
      </c>
      <c r="J355" t="str">
        <f>IF(ISBLANK(VLOOKUP(G355,'Answers &amp; Theoretical'!G:L,6,FALSE)),"BLANK",VLOOKUP(G355,'Answers &amp; Theoretical'!G:L,6,FALSE))</f>
        <v>BLANK</v>
      </c>
      <c r="K355">
        <f t="shared" si="54"/>
        <v>0</v>
      </c>
    </row>
    <row r="356" spans="1:11" x14ac:dyDescent="0.3">
      <c r="A356" s="16">
        <f>IFERROR(
    IF(AND(
        NOT(ISBLANK(INDEX('Answers &amp; Theoretical'!J:J, MATCH(G356, 'Answers &amp; Theoretical'!G:G, 0)))),
        NOT(ISBLANK(INDEX('Answers &amp; Theoretical'!K:K, MATCH(G356, 'Answers &amp; Theoretical'!G:G, 0))))
    ), 1, 0),
    "NO MATCH"
)</f>
        <v>0</v>
      </c>
      <c r="B356">
        <v>0</v>
      </c>
      <c r="C356">
        <v>0</v>
      </c>
      <c r="D356">
        <v>0</v>
      </c>
      <c r="E356">
        <v>1</v>
      </c>
      <c r="F356">
        <v>4202</v>
      </c>
      <c r="G356">
        <v>4202.2</v>
      </c>
      <c r="I356">
        <v>0</v>
      </c>
      <c r="J356" t="str">
        <f>IF(ISBLANK(VLOOKUP(G356,'Answers &amp; Theoretical'!G:L,6,FALSE)),"BLANK",VLOOKUP(G356,'Answers &amp; Theoretical'!G:L,6,FALSE))</f>
        <v>BLANK</v>
      </c>
      <c r="K356">
        <f t="shared" si="54"/>
        <v>0</v>
      </c>
    </row>
  </sheetData>
  <sheetProtection algorithmName="SHA-512" hashValue="vJvrH2GTqMc/U0nfTNxFkBaSwTYCgWQ4QZ+k3sjVckNCRVGjGjiZgeCA3LrMD8XqYTagBcZfKw/kovAPriRtzg==" saltValue="PqfN4D4GCdeekzi2vjGE5A==" spinCount="100000" sheet="1" objects="1" scenarios="1" selectLockedCells="1" selectUnlockedCells="1"/>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53177-3F94-3B41-B034-56194DC11CDC}">
  <sheetPr codeName="Sheet5">
    <tabColor rgb="FFFFFF00"/>
  </sheetPr>
  <dimension ref="A1:X357"/>
  <sheetViews>
    <sheetView zoomScaleNormal="100" workbookViewId="0">
      <selection sqref="A1:I1"/>
    </sheetView>
  </sheetViews>
  <sheetFormatPr defaultColWidth="10.8984375" defaultRowHeight="15.6" x14ac:dyDescent="0.3"/>
  <cols>
    <col min="1" max="1" width="13" style="4" customWidth="1"/>
    <col min="2" max="5" width="6" style="4" customWidth="1"/>
    <col min="6" max="6" width="10.59765625" style="4" customWidth="1"/>
    <col min="7" max="7" width="14.3984375" style="4" customWidth="1"/>
    <col min="8" max="8" width="56.59765625" style="5" customWidth="1"/>
    <col min="9" max="9" width="63.5" style="5" customWidth="1"/>
    <col min="10" max="10" width="18.3984375" style="4" customWidth="1"/>
    <col min="11" max="11" width="24.09765625" style="4" bestFit="1" customWidth="1"/>
    <col min="12" max="12" width="31" style="4" customWidth="1"/>
    <col min="13" max="13" width="33" style="4" customWidth="1"/>
    <col min="14" max="14" width="10.8984375" style="4"/>
    <col min="15" max="15" width="13" style="4" customWidth="1"/>
    <col min="16" max="16" width="10.59765625" style="4" customWidth="1"/>
    <col min="17" max="17" width="14.59765625" style="4" customWidth="1"/>
    <col min="18" max="18" width="34.59765625" style="4" customWidth="1"/>
    <col min="19" max="22" width="30.5" style="4" customWidth="1"/>
    <col min="23" max="23" width="25.59765625" style="4" bestFit="1" customWidth="1"/>
    <col min="24" max="24" width="11" customWidth="1"/>
    <col min="25" max="16384" width="10.8984375" style="4"/>
  </cols>
  <sheetData>
    <row r="1" spans="1:24" ht="15" x14ac:dyDescent="0.25">
      <c r="A1" s="188" t="s">
        <v>54</v>
      </c>
      <c r="B1" s="189"/>
      <c r="C1" s="189"/>
      <c r="D1" s="189"/>
      <c r="E1" s="189"/>
      <c r="F1" s="189"/>
      <c r="G1" s="189"/>
      <c r="H1" s="189"/>
      <c r="I1" s="190"/>
      <c r="J1" s="183" t="s">
        <v>455</v>
      </c>
      <c r="K1" s="184"/>
      <c r="L1" s="184"/>
      <c r="M1" s="185"/>
      <c r="O1" s="183" t="s">
        <v>456</v>
      </c>
      <c r="P1" s="184"/>
      <c r="Q1" s="184"/>
      <c r="R1" s="184"/>
      <c r="S1" s="184"/>
      <c r="T1" s="184"/>
      <c r="U1" s="184"/>
      <c r="V1" s="184"/>
      <c r="W1" s="184"/>
      <c r="X1" s="4"/>
    </row>
    <row r="2" spans="1:24" s="14" customFormat="1" ht="45" x14ac:dyDescent="0.3">
      <c r="A2" s="6" t="s">
        <v>5</v>
      </c>
      <c r="B2" s="6" t="s">
        <v>19</v>
      </c>
      <c r="C2" s="6" t="s">
        <v>20</v>
      </c>
      <c r="D2" s="6" t="s">
        <v>21</v>
      </c>
      <c r="E2" s="6" t="s">
        <v>22</v>
      </c>
      <c r="F2" s="6" t="s">
        <v>6</v>
      </c>
      <c r="G2" s="6" t="s">
        <v>23</v>
      </c>
      <c r="H2" s="6" t="s">
        <v>58</v>
      </c>
      <c r="I2" s="6" t="s">
        <v>59</v>
      </c>
      <c r="J2" s="12" t="s">
        <v>457</v>
      </c>
      <c r="K2" s="12" t="s">
        <v>458</v>
      </c>
      <c r="L2" s="13" t="s">
        <v>63</v>
      </c>
      <c r="M2" s="13" t="s">
        <v>64</v>
      </c>
      <c r="O2" s="15" t="s">
        <v>5</v>
      </c>
      <c r="P2" s="12" t="s">
        <v>6</v>
      </c>
      <c r="Q2" s="12" t="s">
        <v>66</v>
      </c>
      <c r="R2" s="12" t="s">
        <v>67</v>
      </c>
      <c r="S2" s="12" t="s">
        <v>68</v>
      </c>
      <c r="T2" s="12" t="s">
        <v>69</v>
      </c>
      <c r="U2" s="12" t="s">
        <v>70</v>
      </c>
      <c r="V2" s="12" t="s">
        <v>71</v>
      </c>
      <c r="W2" s="12" t="s">
        <v>65</v>
      </c>
    </row>
    <row r="3" spans="1:24" s="7" customFormat="1" ht="45" x14ac:dyDescent="0.3">
      <c r="A3" s="71" t="s">
        <v>31</v>
      </c>
      <c r="B3" s="71">
        <v>1</v>
      </c>
      <c r="C3" s="71">
        <v>1</v>
      </c>
      <c r="D3" s="71">
        <v>1</v>
      </c>
      <c r="E3" s="71">
        <v>1</v>
      </c>
      <c r="F3" s="73" t="s">
        <v>32</v>
      </c>
      <c r="G3" s="74" t="s">
        <v>33</v>
      </c>
      <c r="H3" s="59" t="s">
        <v>72</v>
      </c>
      <c r="I3" s="59" t="s">
        <v>73</v>
      </c>
      <c r="J3" s="51">
        <f>VLOOKUP(Table103[[#This Row],[IASME QID]],'Answers &amp; Theoretical'!G:L,6,FALSE)</f>
        <v>0</v>
      </c>
      <c r="K3" s="47"/>
      <c r="L3" s="48" t="s">
        <v>74</v>
      </c>
      <c r="M3" s="48"/>
      <c r="O3" s="138" t="s">
        <v>13</v>
      </c>
      <c r="P3" s="144">
        <v>1</v>
      </c>
      <c r="Q3" s="154"/>
      <c r="R3" s="47"/>
      <c r="S3" s="51" t="str">
        <f>VLOOKUP(Table114[[#This Row],[Control]],'Support(Practical)'!$R:$AD,10,FALSE)</f>
        <v>NOT MET</v>
      </c>
      <c r="T3" s="51" t="str">
        <f>VLOOKUP(Table114[[#This Row],[Control]],'Support(Practical)'!$R:$AD,11,FALSE)</f>
        <v>NOT MET</v>
      </c>
      <c r="U3" s="51" t="str">
        <f>VLOOKUP(Table114[[#This Row],[Control]],'Support(Practical)'!$R:$AD,12,FALSE)</f>
        <v>NOT MET</v>
      </c>
      <c r="V3" s="51" t="str">
        <f>VLOOKUP(Table114[[#This Row],[Control]],'Support(Practical)'!$R:$AD,13,FALSE)</f>
        <v>NOT MET</v>
      </c>
      <c r="W3" s="88" t="str">
        <f>IF(VLOOKUP(Table114[[#This Row],[Control]],'Support(Practical)'!R:X,7,FALSE)="Marked N/A","Marked N/A in Theoretical","")</f>
        <v/>
      </c>
    </row>
    <row r="4" spans="1:24" ht="60" x14ac:dyDescent="0.25">
      <c r="A4" s="24" t="s">
        <v>13</v>
      </c>
      <c r="B4" s="24">
        <v>1</v>
      </c>
      <c r="C4" s="24">
        <v>1</v>
      </c>
      <c r="D4" s="24">
        <v>1</v>
      </c>
      <c r="E4" s="24">
        <v>1</v>
      </c>
      <c r="F4" s="25">
        <v>1</v>
      </c>
      <c r="G4" s="75">
        <v>1.1000000000000001</v>
      </c>
      <c r="H4" s="60" t="s">
        <v>75</v>
      </c>
      <c r="I4" s="60" t="s">
        <v>76</v>
      </c>
      <c r="J4" s="51">
        <f>VLOOKUP(Table103[[#This Row],[IASME QID]],'Answers &amp; Theoretical'!G:L,6,FALSE)</f>
        <v>0</v>
      </c>
      <c r="K4" s="47"/>
      <c r="L4" s="48" t="s">
        <v>74</v>
      </c>
      <c r="M4" s="48"/>
      <c r="O4" s="138" t="s">
        <v>13</v>
      </c>
      <c r="P4" s="144">
        <v>2</v>
      </c>
      <c r="Q4" s="154"/>
      <c r="R4" s="47"/>
      <c r="S4" s="88">
        <f>VLOOKUP(Table114[[#This Row],[Control]],'Support(Practical)'!$R:$AD,10,FALSE)</f>
        <v>0</v>
      </c>
      <c r="T4" s="88">
        <f>VLOOKUP(Table114[[#This Row],[Control]],'Support(Practical)'!$R:$AD,11,FALSE)</f>
        <v>0</v>
      </c>
      <c r="U4" s="51" t="str">
        <f>VLOOKUP(Table114[[#This Row],[Control]],'Support(Practical)'!$R:$AD,12,FALSE)</f>
        <v>NOT MET</v>
      </c>
      <c r="V4" s="51" t="str">
        <f>VLOOKUP(Table114[[#This Row],[Control]],'Support(Practical)'!$R:$AD,13,FALSE)</f>
        <v>NOT MET</v>
      </c>
      <c r="W4" s="88" t="str">
        <f>IF(VLOOKUP(Table114[[#This Row],[Control]],'Support(Practical)'!R:X,7,FALSE)="Marked N/A","Marked N/A in Theoretical","")</f>
        <v/>
      </c>
      <c r="X4" s="4"/>
    </row>
    <row r="5" spans="1:24" ht="75" x14ac:dyDescent="0.25">
      <c r="A5" s="24" t="s">
        <v>13</v>
      </c>
      <c r="B5" s="24">
        <v>1</v>
      </c>
      <c r="C5" s="24">
        <v>1</v>
      </c>
      <c r="D5" s="24">
        <v>1</v>
      </c>
      <c r="E5" s="24">
        <v>1</v>
      </c>
      <c r="F5" s="25">
        <v>1</v>
      </c>
      <c r="G5" s="75">
        <v>1.2</v>
      </c>
      <c r="H5" s="60" t="s">
        <v>77</v>
      </c>
      <c r="I5" s="60" t="s">
        <v>78</v>
      </c>
      <c r="J5" s="51">
        <f>VLOOKUP(Table103[[#This Row],[IASME QID]],'Answers &amp; Theoretical'!G:L,6,FALSE)</f>
        <v>0</v>
      </c>
      <c r="K5" s="47"/>
      <c r="L5" s="48" t="s">
        <v>74</v>
      </c>
      <c r="M5" s="48"/>
      <c r="O5" s="137" t="s">
        <v>14</v>
      </c>
      <c r="P5" s="147">
        <v>1100</v>
      </c>
      <c r="Q5" s="47"/>
      <c r="R5" s="47"/>
      <c r="S5" s="88">
        <f>VLOOKUP(Table114[[#This Row],[Control]],'Support(Practical)'!$R:$AD,10,FALSE)</f>
        <v>0</v>
      </c>
      <c r="T5" s="51" t="str">
        <f>VLOOKUP(Table114[[#This Row],[Control]],'Support(Practical)'!$R:$AD,11,FALSE)</f>
        <v>NOT MET</v>
      </c>
      <c r="U5" s="51" t="str">
        <f>VLOOKUP(Table114[[#This Row],[Control]],'Support(Practical)'!$R:$AD,12,FALSE)</f>
        <v>NOT MET</v>
      </c>
      <c r="V5" s="51" t="str">
        <f>VLOOKUP(Table114[[#This Row],[Control]],'Support(Practical)'!$R:$AD,13,FALSE)</f>
        <v>NOT MET</v>
      </c>
      <c r="W5" s="51" t="str">
        <f>IF(VLOOKUP(Table114[[#This Row],[Control]],'Support(Practical)'!R:X,7,FALSE)="Marked N/A","Marked N/A in Theoretical","")</f>
        <v/>
      </c>
      <c r="X5" s="4"/>
    </row>
    <row r="6" spans="1:24" ht="60" x14ac:dyDescent="0.25">
      <c r="A6" s="26" t="s">
        <v>13</v>
      </c>
      <c r="B6" s="26">
        <v>0</v>
      </c>
      <c r="C6" s="26">
        <v>0</v>
      </c>
      <c r="D6" s="26">
        <v>1</v>
      </c>
      <c r="E6" s="26">
        <v>1</v>
      </c>
      <c r="F6" s="27">
        <v>2</v>
      </c>
      <c r="G6" s="76">
        <v>2.1</v>
      </c>
      <c r="H6" s="61" t="s">
        <v>79</v>
      </c>
      <c r="I6" s="61" t="s">
        <v>80</v>
      </c>
      <c r="J6" s="51">
        <f>VLOOKUP(Table103[[#This Row],[IASME QID]],'Answers &amp; Theoretical'!G:L,6,FALSE)</f>
        <v>0</v>
      </c>
      <c r="K6" s="47"/>
      <c r="L6" s="48" t="s">
        <v>74</v>
      </c>
      <c r="M6" s="48"/>
      <c r="O6" s="137" t="s">
        <v>14</v>
      </c>
      <c r="P6" s="147">
        <v>1101</v>
      </c>
      <c r="Q6" s="47"/>
      <c r="R6" s="47"/>
      <c r="S6" s="88">
        <f>VLOOKUP(Table114[[#This Row],[Control]],'Support(Practical)'!$R:$AD,10,FALSE)</f>
        <v>0</v>
      </c>
      <c r="T6" s="88">
        <f>VLOOKUP(Table114[[#This Row],[Control]],'Support(Practical)'!$R:$AD,11,FALSE)</f>
        <v>0</v>
      </c>
      <c r="U6" s="51" t="str">
        <f>VLOOKUP(Table114[[#This Row],[Control]],'Support(Practical)'!$R:$AD,12,FALSE)</f>
        <v>NOT MET</v>
      </c>
      <c r="V6" s="51" t="str">
        <f>VLOOKUP(Table114[[#This Row],[Control]],'Support(Practical)'!$R:$AD,13,FALSE)</f>
        <v>NOT MET</v>
      </c>
      <c r="W6" s="51" t="str">
        <f>IF(VLOOKUP(Table114[[#This Row],[Control]],'Support(Practical)'!R:X,7,FALSE)="Marked N/A","Marked N/A in Theoretical","")</f>
        <v/>
      </c>
      <c r="X6" s="4"/>
    </row>
    <row r="7" spans="1:24" ht="60" x14ac:dyDescent="0.25">
      <c r="A7" s="26" t="s">
        <v>13</v>
      </c>
      <c r="B7" s="26">
        <v>0</v>
      </c>
      <c r="C7" s="26">
        <v>0</v>
      </c>
      <c r="D7" s="26">
        <v>1</v>
      </c>
      <c r="E7" s="26">
        <v>1</v>
      </c>
      <c r="F7" s="27">
        <v>2</v>
      </c>
      <c r="G7" s="76">
        <v>2.2000000000000002</v>
      </c>
      <c r="H7" s="61" t="s">
        <v>79</v>
      </c>
      <c r="I7" s="61" t="s">
        <v>81</v>
      </c>
      <c r="J7" s="51">
        <f>VLOOKUP(Table103[[#This Row],[IASME QID]],'Answers &amp; Theoretical'!G:L,6,FALSE)</f>
        <v>0</v>
      </c>
      <c r="K7" s="47"/>
      <c r="L7" s="48" t="s">
        <v>74</v>
      </c>
      <c r="M7" s="48"/>
      <c r="O7" s="137" t="s">
        <v>14</v>
      </c>
      <c r="P7" s="147">
        <v>1102</v>
      </c>
      <c r="Q7" s="47"/>
      <c r="R7" s="47"/>
      <c r="S7" s="88">
        <f>VLOOKUP(Table114[[#This Row],[Control]],'Support(Practical)'!$R:$AD,10,FALSE)</f>
        <v>0</v>
      </c>
      <c r="T7" s="51" t="str">
        <f>VLOOKUP(Table114[[#This Row],[Control]],'Support(Practical)'!$R:$AD,11,FALSE)</f>
        <v>NOT MET</v>
      </c>
      <c r="U7" s="51" t="str">
        <f>VLOOKUP(Table114[[#This Row],[Control]],'Support(Practical)'!$R:$AD,12,FALSE)</f>
        <v>NOT MET</v>
      </c>
      <c r="V7" s="51" t="str">
        <f>VLOOKUP(Table114[[#This Row],[Control]],'Support(Practical)'!$R:$AD,13,FALSE)</f>
        <v>NOT MET</v>
      </c>
      <c r="W7" s="51" t="str">
        <f>IF(VLOOKUP(Table114[[#This Row],[Control]],'Support(Practical)'!R:X,7,FALSE)="Marked N/A","Marked N/A in Theoretical","")</f>
        <v/>
      </c>
      <c r="X7" s="4"/>
    </row>
    <row r="8" spans="1:24" ht="75" x14ac:dyDescent="0.25">
      <c r="A8" s="28" t="s">
        <v>14</v>
      </c>
      <c r="B8" s="28">
        <v>0</v>
      </c>
      <c r="C8" s="28">
        <v>1</v>
      </c>
      <c r="D8" s="28">
        <v>1</v>
      </c>
      <c r="E8" s="28">
        <v>1</v>
      </c>
      <c r="F8" s="29">
        <v>1100</v>
      </c>
      <c r="G8" s="77">
        <v>1100.0999999999999</v>
      </c>
      <c r="H8" s="62"/>
      <c r="I8" s="62" t="s">
        <v>82</v>
      </c>
      <c r="J8" s="51">
        <f>VLOOKUP(Table103[[#This Row],[IASME QID]],'Answers &amp; Theoretical'!G:L,6,FALSE)</f>
        <v>0</v>
      </c>
      <c r="K8" s="47"/>
      <c r="L8" s="48" t="s">
        <v>74</v>
      </c>
      <c r="M8" s="48"/>
      <c r="O8" s="137" t="s">
        <v>14</v>
      </c>
      <c r="P8" s="147">
        <v>1103</v>
      </c>
      <c r="Q8" s="47"/>
      <c r="R8" s="47"/>
      <c r="S8" s="88">
        <f>VLOOKUP(Table114[[#This Row],[Control]],'Support(Practical)'!$R:$AD,10,FALSE)</f>
        <v>0</v>
      </c>
      <c r="T8" s="88">
        <f>VLOOKUP(Table114[[#This Row],[Control]],'Support(Practical)'!$R:$AD,11,FALSE)</f>
        <v>0</v>
      </c>
      <c r="U8" s="51" t="str">
        <f>VLOOKUP(Table114[[#This Row],[Control]],'Support(Practical)'!$R:$AD,12,FALSE)</f>
        <v>NOT MET</v>
      </c>
      <c r="V8" s="51" t="str">
        <f>VLOOKUP(Table114[[#This Row],[Control]],'Support(Practical)'!$R:$AD,13,FALSE)</f>
        <v>NOT MET</v>
      </c>
      <c r="W8" s="51" t="str">
        <f>IF(VLOOKUP(Table114[[#This Row],[Control]],'Support(Practical)'!R:X,7,FALSE)="Marked N/A","Marked N/A in Theoretical","")</f>
        <v/>
      </c>
      <c r="X8" s="4"/>
    </row>
    <row r="9" spans="1:24" ht="120" x14ac:dyDescent="0.25">
      <c r="A9" s="28" t="s">
        <v>14</v>
      </c>
      <c r="B9" s="28">
        <v>0</v>
      </c>
      <c r="C9" s="28">
        <v>1</v>
      </c>
      <c r="D9" s="28">
        <v>1</v>
      </c>
      <c r="E9" s="28">
        <v>1</v>
      </c>
      <c r="F9" s="29">
        <v>1100</v>
      </c>
      <c r="G9" s="77">
        <v>1100.2</v>
      </c>
      <c r="H9" s="62"/>
      <c r="I9" s="62" t="s">
        <v>83</v>
      </c>
      <c r="J9" s="51">
        <f>VLOOKUP(Table103[[#This Row],[IASME QID]],'Answers &amp; Theoretical'!G:L,6,FALSE)</f>
        <v>0</v>
      </c>
      <c r="K9" s="47"/>
      <c r="L9" s="48" t="s">
        <v>74</v>
      </c>
      <c r="M9" s="48"/>
      <c r="O9" s="137" t="s">
        <v>14</v>
      </c>
      <c r="P9" s="147">
        <v>1200</v>
      </c>
      <c r="Q9" s="47"/>
      <c r="R9" s="47"/>
      <c r="S9" s="88">
        <f>VLOOKUP(Table114[[#This Row],[Control]],'Support(Practical)'!$R:$AD,10,FALSE)</f>
        <v>0</v>
      </c>
      <c r="T9" s="51" t="str">
        <f>VLOOKUP(Table114[[#This Row],[Control]],'Support(Practical)'!$R:$AD,11,FALSE)</f>
        <v>NOT MET</v>
      </c>
      <c r="U9" s="51" t="str">
        <f>VLOOKUP(Table114[[#This Row],[Control]],'Support(Practical)'!$R:$AD,12,FALSE)</f>
        <v>NOT MET</v>
      </c>
      <c r="V9" s="51" t="str">
        <f>VLOOKUP(Table114[[#This Row],[Control]],'Support(Practical)'!$R:$AD,13,FALSE)</f>
        <v>NOT MET</v>
      </c>
      <c r="W9" s="51" t="str">
        <f>IF(VLOOKUP(Table114[[#This Row],[Control]],'Support(Practical)'!R:X,7,FALSE)="Marked N/A","Marked N/A in Theoretical","")</f>
        <v/>
      </c>
      <c r="X9" s="4"/>
    </row>
    <row r="10" spans="1:24" ht="75" x14ac:dyDescent="0.25">
      <c r="A10" s="30" t="s">
        <v>14</v>
      </c>
      <c r="B10" s="30">
        <v>0</v>
      </c>
      <c r="C10" s="30">
        <v>0</v>
      </c>
      <c r="D10" s="30">
        <v>1</v>
      </c>
      <c r="E10" s="30">
        <v>1</v>
      </c>
      <c r="F10" s="31">
        <v>1101</v>
      </c>
      <c r="G10" s="78">
        <v>1101.0999999999999</v>
      </c>
      <c r="H10" s="63"/>
      <c r="I10" s="63" t="s">
        <v>84</v>
      </c>
      <c r="J10" s="51">
        <f>VLOOKUP(Table103[[#This Row],[IASME QID]],'Answers &amp; Theoretical'!G:L,6,FALSE)</f>
        <v>0</v>
      </c>
      <c r="K10" s="47"/>
      <c r="L10" s="48" t="s">
        <v>74</v>
      </c>
      <c r="M10" s="48"/>
      <c r="O10" s="137" t="s">
        <v>14</v>
      </c>
      <c r="P10" s="147">
        <v>1201</v>
      </c>
      <c r="Q10" s="47"/>
      <c r="R10" s="47"/>
      <c r="S10" s="88">
        <f>VLOOKUP(Table114[[#This Row],[Control]],'Support(Practical)'!$R:$AD,10,FALSE)</f>
        <v>0</v>
      </c>
      <c r="T10" s="88">
        <f>VLOOKUP(Table114[[#This Row],[Control]],'Support(Practical)'!$R:$AD,11,FALSE)</f>
        <v>0</v>
      </c>
      <c r="U10" s="51" t="str">
        <f>VLOOKUP(Table114[[#This Row],[Control]],'Support(Practical)'!$R:$AD,12,FALSE)</f>
        <v>NOT MET</v>
      </c>
      <c r="V10" s="51" t="str">
        <f>VLOOKUP(Table114[[#This Row],[Control]],'Support(Practical)'!$R:$AD,13,FALSE)</f>
        <v>NOT MET</v>
      </c>
      <c r="W10" s="51" t="str">
        <f>IF(VLOOKUP(Table114[[#This Row],[Control]],'Support(Practical)'!R:X,7,FALSE)="Marked N/A","Marked N/A in Theoretical","")</f>
        <v/>
      </c>
      <c r="X10" s="4"/>
    </row>
    <row r="11" spans="1:24" ht="75" x14ac:dyDescent="0.25">
      <c r="A11" s="28" t="s">
        <v>14</v>
      </c>
      <c r="B11" s="28">
        <v>0</v>
      </c>
      <c r="C11" s="28">
        <v>1</v>
      </c>
      <c r="D11" s="28">
        <v>1</v>
      </c>
      <c r="E11" s="28">
        <v>1</v>
      </c>
      <c r="F11" s="29">
        <v>1102</v>
      </c>
      <c r="G11" s="77">
        <v>1102.0999999999999</v>
      </c>
      <c r="H11" s="62"/>
      <c r="I11" s="62" t="s">
        <v>85</v>
      </c>
      <c r="J11" s="51">
        <f>VLOOKUP(Table103[[#This Row],[IASME QID]],'Answers &amp; Theoretical'!G:L,6,FALSE)</f>
        <v>0</v>
      </c>
      <c r="K11" s="47"/>
      <c r="L11" s="48" t="s">
        <v>74</v>
      </c>
      <c r="M11" s="48"/>
      <c r="O11" s="137" t="s">
        <v>14</v>
      </c>
      <c r="P11" s="147">
        <v>1202</v>
      </c>
      <c r="Q11" s="47"/>
      <c r="R11" s="47"/>
      <c r="S11" s="88">
        <f>VLOOKUP(Table114[[#This Row],[Control]],'Support(Practical)'!$R:$AD,10,FALSE)</f>
        <v>0</v>
      </c>
      <c r="T11" s="51" t="str">
        <f>VLOOKUP(Table114[[#This Row],[Control]],'Support(Practical)'!$R:$AD,11,FALSE)</f>
        <v>NOT MET</v>
      </c>
      <c r="U11" s="51" t="str">
        <f>VLOOKUP(Table114[[#This Row],[Control]],'Support(Practical)'!$R:$AD,12,FALSE)</f>
        <v>NOT MET</v>
      </c>
      <c r="V11" s="51" t="str">
        <f>VLOOKUP(Table114[[#This Row],[Control]],'Support(Practical)'!$R:$AD,13,FALSE)</f>
        <v>NOT MET</v>
      </c>
      <c r="W11" s="51" t="str">
        <f>IF(VLOOKUP(Table114[[#This Row],[Control]],'Support(Practical)'!R:X,7,FALSE)="Marked N/A","Marked N/A in Theoretical","")</f>
        <v/>
      </c>
      <c r="X11" s="4"/>
    </row>
    <row r="12" spans="1:24" ht="75" x14ac:dyDescent="0.25">
      <c r="A12" s="30" t="s">
        <v>14</v>
      </c>
      <c r="B12" s="30">
        <v>0</v>
      </c>
      <c r="C12" s="30">
        <v>0</v>
      </c>
      <c r="D12" s="30">
        <v>1</v>
      </c>
      <c r="E12" s="30">
        <v>1</v>
      </c>
      <c r="F12" s="31">
        <v>1103</v>
      </c>
      <c r="G12" s="78">
        <v>1103.0999999999999</v>
      </c>
      <c r="H12" s="63"/>
      <c r="I12" s="63" t="s">
        <v>86</v>
      </c>
      <c r="J12" s="51">
        <f>VLOOKUP(Table103[[#This Row],[IASME QID]],'Answers &amp; Theoretical'!G:L,6,FALSE)</f>
        <v>0</v>
      </c>
      <c r="K12" s="47"/>
      <c r="L12" s="48" t="s">
        <v>74</v>
      </c>
      <c r="M12" s="48"/>
      <c r="O12" s="137" t="s">
        <v>14</v>
      </c>
      <c r="P12" s="147">
        <v>1203</v>
      </c>
      <c r="Q12" s="47"/>
      <c r="R12" s="47"/>
      <c r="S12" s="88">
        <f>VLOOKUP(Table114[[#This Row],[Control]],'Support(Practical)'!$R:$AD,10,FALSE)</f>
        <v>0</v>
      </c>
      <c r="T12" s="51" t="str">
        <f>VLOOKUP(Table114[[#This Row],[Control]],'Support(Practical)'!$R:$AD,11,FALSE)</f>
        <v>NOT MET</v>
      </c>
      <c r="U12" s="51" t="str">
        <f>VLOOKUP(Table114[[#This Row],[Control]],'Support(Practical)'!$R:$AD,12,FALSE)</f>
        <v>NOT MET</v>
      </c>
      <c r="V12" s="51" t="str">
        <f>VLOOKUP(Table114[[#This Row],[Control]],'Support(Practical)'!$R:$AD,13,FALSE)</f>
        <v>NOT MET</v>
      </c>
      <c r="W12" s="51" t="str">
        <f>IF(VLOOKUP(Table114[[#This Row],[Control]],'Support(Practical)'!R:X,7,FALSE)="Marked N/A","Marked N/A in Theoretical","")</f>
        <v/>
      </c>
      <c r="X12" s="4"/>
    </row>
    <row r="13" spans="1:24" ht="105" x14ac:dyDescent="0.25">
      <c r="A13" s="28" t="s">
        <v>14</v>
      </c>
      <c r="B13" s="28">
        <v>0</v>
      </c>
      <c r="C13" s="28">
        <v>1</v>
      </c>
      <c r="D13" s="28">
        <v>1</v>
      </c>
      <c r="E13" s="28">
        <v>1</v>
      </c>
      <c r="F13" s="29">
        <v>1200</v>
      </c>
      <c r="G13" s="77">
        <v>1200.0999999999999</v>
      </c>
      <c r="H13" s="62"/>
      <c r="I13" s="62" t="s">
        <v>87</v>
      </c>
      <c r="J13" s="51">
        <f>VLOOKUP(Table103[[#This Row],[IASME QID]],'Answers &amp; Theoretical'!G:L,6,FALSE)</f>
        <v>0</v>
      </c>
      <c r="K13" s="47"/>
      <c r="L13" s="48" t="s">
        <v>74</v>
      </c>
      <c r="M13" s="48"/>
      <c r="O13" s="137" t="s">
        <v>14</v>
      </c>
      <c r="P13" s="147">
        <v>1204</v>
      </c>
      <c r="Q13" s="47"/>
      <c r="R13" s="47"/>
      <c r="S13" s="88">
        <f>VLOOKUP(Table114[[#This Row],[Control]],'Support(Practical)'!$R:$AD,10,FALSE)</f>
        <v>0</v>
      </c>
      <c r="T13" s="88">
        <f>VLOOKUP(Table114[[#This Row],[Control]],'Support(Practical)'!$R:$AD,11,FALSE)</f>
        <v>0</v>
      </c>
      <c r="U13" s="88">
        <f>VLOOKUP(Table114[[#This Row],[Control]],'Support(Practical)'!$R:$AD,12,FALSE)</f>
        <v>0</v>
      </c>
      <c r="V13" s="51" t="str">
        <f>VLOOKUP(Table114[[#This Row],[Control]],'Support(Practical)'!$R:$AD,13,FALSE)</f>
        <v>NOT MET</v>
      </c>
      <c r="W13" s="51" t="str">
        <f>IF(VLOOKUP(Table114[[#This Row],[Control]],'Support(Practical)'!R:X,7,FALSE)="Marked N/A","Marked N/A in Theoretical","")</f>
        <v/>
      </c>
      <c r="X13" s="4"/>
    </row>
    <row r="14" spans="1:24" ht="60" x14ac:dyDescent="0.25">
      <c r="A14" s="28" t="s">
        <v>14</v>
      </c>
      <c r="B14" s="28">
        <v>0</v>
      </c>
      <c r="C14" s="28">
        <v>1</v>
      </c>
      <c r="D14" s="28">
        <v>1</v>
      </c>
      <c r="E14" s="28">
        <v>1</v>
      </c>
      <c r="F14" s="29">
        <v>1200</v>
      </c>
      <c r="G14" s="77">
        <v>1200.2</v>
      </c>
      <c r="H14" s="62"/>
      <c r="I14" s="62" t="s">
        <v>88</v>
      </c>
      <c r="J14" s="51">
        <f>VLOOKUP(Table103[[#This Row],[IASME QID]],'Answers &amp; Theoretical'!G:L,6,FALSE)</f>
        <v>0</v>
      </c>
      <c r="K14" s="47"/>
      <c r="L14" s="48" t="s">
        <v>74</v>
      </c>
      <c r="M14" s="48"/>
      <c r="O14" s="137" t="s">
        <v>14</v>
      </c>
      <c r="P14" s="147">
        <v>1205</v>
      </c>
      <c r="Q14" s="47"/>
      <c r="R14" s="47"/>
      <c r="S14" s="88">
        <f>VLOOKUP(Table114[[#This Row],[Control]],'Support(Practical)'!$R:$AD,10,FALSE)</f>
        <v>0</v>
      </c>
      <c r="T14" s="88">
        <f>VLOOKUP(Table114[[#This Row],[Control]],'Support(Practical)'!$R:$AD,11,FALSE)</f>
        <v>0</v>
      </c>
      <c r="U14" s="51" t="str">
        <f>VLOOKUP(Table114[[#This Row],[Control]],'Support(Practical)'!$R:$AD,12,FALSE)</f>
        <v>NOT MET</v>
      </c>
      <c r="V14" s="51" t="str">
        <f>VLOOKUP(Table114[[#This Row],[Control]],'Support(Practical)'!$R:$AD,13,FALSE)</f>
        <v>NOT MET</v>
      </c>
      <c r="W14" s="51" t="str">
        <f>IF(VLOOKUP(Table114[[#This Row],[Control]],'Support(Practical)'!R:X,7,FALSE)="Marked N/A","Marked N/A in Theoretical","")</f>
        <v/>
      </c>
      <c r="X14" s="4"/>
    </row>
    <row r="15" spans="1:24" ht="60" x14ac:dyDescent="0.25">
      <c r="A15" s="30" t="s">
        <v>14</v>
      </c>
      <c r="B15" s="30">
        <v>0</v>
      </c>
      <c r="C15" s="30">
        <v>0</v>
      </c>
      <c r="D15" s="30">
        <v>1</v>
      </c>
      <c r="E15" s="30">
        <v>1</v>
      </c>
      <c r="F15" s="31">
        <v>1201</v>
      </c>
      <c r="G15" s="78">
        <v>1201.0999999999999</v>
      </c>
      <c r="H15" s="63"/>
      <c r="I15" s="63" t="s">
        <v>89</v>
      </c>
      <c r="J15" s="51">
        <f>VLOOKUP(Table103[[#This Row],[IASME QID]],'Answers &amp; Theoretical'!G:L,6,FALSE)</f>
        <v>0</v>
      </c>
      <c r="K15" s="47"/>
      <c r="L15" s="48" t="s">
        <v>74</v>
      </c>
      <c r="M15" s="48"/>
      <c r="O15" s="137" t="s">
        <v>14</v>
      </c>
      <c r="P15" s="147">
        <v>1206</v>
      </c>
      <c r="Q15" s="47"/>
      <c r="R15" s="47"/>
      <c r="S15" s="88">
        <f>VLOOKUP(Table114[[#This Row],[Control]],'Support(Practical)'!$R:$AD,10,FALSE)</f>
        <v>0</v>
      </c>
      <c r="T15" s="88">
        <f>VLOOKUP(Table114[[#This Row],[Control]],'Support(Practical)'!$R:$AD,11,FALSE)</f>
        <v>0</v>
      </c>
      <c r="U15" s="51" t="str">
        <f>VLOOKUP(Table114[[#This Row],[Control]],'Support(Practical)'!$R:$AD,12,FALSE)</f>
        <v>NOT MET</v>
      </c>
      <c r="V15" s="51" t="str">
        <f>VLOOKUP(Table114[[#This Row],[Control]],'Support(Practical)'!$R:$AD,13,FALSE)</f>
        <v>NOT MET</v>
      </c>
      <c r="W15" s="51" t="str">
        <f>IF(VLOOKUP(Table114[[#This Row],[Control]],'Support(Practical)'!R:X,7,FALSE)="Marked N/A","Marked N/A in Theoretical","")</f>
        <v/>
      </c>
      <c r="X15" s="4"/>
    </row>
    <row r="16" spans="1:24" ht="120" x14ac:dyDescent="0.25">
      <c r="A16" s="28" t="s">
        <v>14</v>
      </c>
      <c r="B16" s="28">
        <v>0</v>
      </c>
      <c r="C16" s="28">
        <v>1</v>
      </c>
      <c r="D16" s="28">
        <v>1</v>
      </c>
      <c r="E16" s="28">
        <v>1</v>
      </c>
      <c r="F16" s="29">
        <v>1202</v>
      </c>
      <c r="G16" s="77">
        <v>1202.0999999999999</v>
      </c>
      <c r="H16" s="62"/>
      <c r="I16" s="62" t="s">
        <v>90</v>
      </c>
      <c r="J16" s="51">
        <f>VLOOKUP(Table103[[#This Row],[IASME QID]],'Answers &amp; Theoretical'!G:L,6,FALSE)</f>
        <v>0</v>
      </c>
      <c r="K16" s="47"/>
      <c r="L16" s="48" t="s">
        <v>74</v>
      </c>
      <c r="M16" s="48"/>
      <c r="O16" s="137" t="s">
        <v>14</v>
      </c>
      <c r="P16" s="147">
        <v>1300</v>
      </c>
      <c r="Q16" s="47"/>
      <c r="R16" s="47"/>
      <c r="S16" s="88">
        <f>VLOOKUP(Table114[[#This Row],[Control]],'Support(Practical)'!$R:$AD,10,FALSE)</f>
        <v>0</v>
      </c>
      <c r="T16" s="51" t="str">
        <f>VLOOKUP(Table114[[#This Row],[Control]],'Support(Practical)'!$R:$AD,11,FALSE)</f>
        <v>NOT MET</v>
      </c>
      <c r="U16" s="51" t="str">
        <f>VLOOKUP(Table114[[#This Row],[Control]],'Support(Practical)'!$R:$AD,12,FALSE)</f>
        <v>NOT MET</v>
      </c>
      <c r="V16" s="51" t="str">
        <f>VLOOKUP(Table114[[#This Row],[Control]],'Support(Practical)'!$R:$AD,13,FALSE)</f>
        <v>NOT MET</v>
      </c>
      <c r="W16" s="51" t="str">
        <f>IF(VLOOKUP(Table114[[#This Row],[Control]],'Support(Practical)'!R:X,7,FALSE)="Marked N/A","Marked N/A in Theoretical","")</f>
        <v/>
      </c>
      <c r="X16" s="4"/>
    </row>
    <row r="17" spans="1:24" ht="75" x14ac:dyDescent="0.25">
      <c r="A17" s="30" t="s">
        <v>14</v>
      </c>
      <c r="B17" s="30">
        <v>0</v>
      </c>
      <c r="C17" s="30">
        <v>1</v>
      </c>
      <c r="D17" s="30">
        <v>1</v>
      </c>
      <c r="E17" s="30">
        <v>1</v>
      </c>
      <c r="F17" s="31">
        <v>1203</v>
      </c>
      <c r="G17" s="78">
        <v>1203.0999999999999</v>
      </c>
      <c r="H17" s="63"/>
      <c r="I17" s="63" t="s">
        <v>91</v>
      </c>
      <c r="J17" s="51">
        <f>VLOOKUP(Table103[[#This Row],[IASME QID]],'Answers &amp; Theoretical'!G:L,6,FALSE)</f>
        <v>0</v>
      </c>
      <c r="K17" s="47"/>
      <c r="L17" s="48" t="s">
        <v>74</v>
      </c>
      <c r="M17" s="48"/>
      <c r="O17" s="137" t="s">
        <v>14</v>
      </c>
      <c r="P17" s="147">
        <v>1301</v>
      </c>
      <c r="Q17" s="47"/>
      <c r="R17" s="47"/>
      <c r="S17" s="88">
        <f>VLOOKUP(Table114[[#This Row],[Control]],'Support(Practical)'!$R:$AD,10,FALSE)</f>
        <v>0</v>
      </c>
      <c r="T17" s="88">
        <f>VLOOKUP(Table114[[#This Row],[Control]],'Support(Practical)'!$R:$AD,11,FALSE)</f>
        <v>0</v>
      </c>
      <c r="U17" s="51" t="str">
        <f>VLOOKUP(Table114[[#This Row],[Control]],'Support(Practical)'!$R:$AD,12,FALSE)</f>
        <v>NOT MET</v>
      </c>
      <c r="V17" s="51" t="str">
        <f>VLOOKUP(Table114[[#This Row],[Control]],'Support(Practical)'!$R:$AD,13,FALSE)</f>
        <v>NOT MET</v>
      </c>
      <c r="W17" s="51" t="str">
        <f>IF(VLOOKUP(Table114[[#This Row],[Control]],'Support(Practical)'!R:X,7,FALSE)="Marked N/A","Marked N/A in Theoretical","")</f>
        <v/>
      </c>
      <c r="X17" s="4"/>
    </row>
    <row r="18" spans="1:24" ht="60" x14ac:dyDescent="0.25">
      <c r="A18" s="28" t="s">
        <v>14</v>
      </c>
      <c r="B18" s="28">
        <v>0</v>
      </c>
      <c r="C18" s="28">
        <v>0</v>
      </c>
      <c r="D18" s="28">
        <v>0</v>
      </c>
      <c r="E18" s="28">
        <v>1</v>
      </c>
      <c r="F18" s="29">
        <v>1204</v>
      </c>
      <c r="G18" s="77">
        <v>1204.0999999999999</v>
      </c>
      <c r="H18" s="62"/>
      <c r="I18" s="62" t="s">
        <v>92</v>
      </c>
      <c r="J18" s="51">
        <f>VLOOKUP(Table103[[#This Row],[IASME QID]],'Answers &amp; Theoretical'!G:L,6,FALSE)</f>
        <v>0</v>
      </c>
      <c r="K18" s="47"/>
      <c r="L18" s="48" t="s">
        <v>74</v>
      </c>
      <c r="M18" s="48"/>
      <c r="O18" s="137" t="s">
        <v>14</v>
      </c>
      <c r="P18" s="147">
        <v>1400</v>
      </c>
      <c r="Q18" s="47"/>
      <c r="R18" s="47"/>
      <c r="S18" s="88">
        <f>VLOOKUP(Table114[[#This Row],[Control]],'Support(Practical)'!$R:$AD,10,FALSE)</f>
        <v>0</v>
      </c>
      <c r="T18" s="51" t="str">
        <f>VLOOKUP(Table114[[#This Row],[Control]],'Support(Practical)'!$R:$AD,11,FALSE)</f>
        <v>NOT MET</v>
      </c>
      <c r="U18" s="51" t="str">
        <f>VLOOKUP(Table114[[#This Row],[Control]],'Support(Practical)'!$R:$AD,12,FALSE)</f>
        <v>NOT MET</v>
      </c>
      <c r="V18" s="51" t="str">
        <f>VLOOKUP(Table114[[#This Row],[Control]],'Support(Practical)'!$R:$AD,13,FALSE)</f>
        <v>NOT MET</v>
      </c>
      <c r="W18" s="51" t="str">
        <f>IF(VLOOKUP(Table114[[#This Row],[Control]],'Support(Practical)'!R:X,7,FALSE)="Marked N/A","Marked N/A in Theoretical","")</f>
        <v/>
      </c>
      <c r="X18" s="4"/>
    </row>
    <row r="19" spans="1:24" ht="60" x14ac:dyDescent="0.25">
      <c r="A19" s="30" t="s">
        <v>14</v>
      </c>
      <c r="B19" s="30">
        <v>0</v>
      </c>
      <c r="C19" s="30">
        <v>0</v>
      </c>
      <c r="D19" s="30">
        <v>1</v>
      </c>
      <c r="E19" s="30">
        <v>1</v>
      </c>
      <c r="F19" s="31">
        <v>1205</v>
      </c>
      <c r="G19" s="78">
        <v>1205.0999999999999</v>
      </c>
      <c r="H19" s="63"/>
      <c r="I19" s="63" t="s">
        <v>93</v>
      </c>
      <c r="J19" s="51">
        <f>VLOOKUP(Table103[[#This Row],[IASME QID]],'Answers &amp; Theoretical'!G:L,6,FALSE)</f>
        <v>0</v>
      </c>
      <c r="K19" s="47"/>
      <c r="L19" s="48" t="s">
        <v>74</v>
      </c>
      <c r="M19" s="48"/>
      <c r="O19" s="137" t="s">
        <v>14</v>
      </c>
      <c r="P19" s="147">
        <v>1401</v>
      </c>
      <c r="Q19" s="47"/>
      <c r="R19" s="47"/>
      <c r="S19" s="88">
        <f>VLOOKUP(Table114[[#This Row],[Control]],'Support(Practical)'!$R:$AD,10,FALSE)</f>
        <v>0</v>
      </c>
      <c r="T19" s="51" t="str">
        <f>VLOOKUP(Table114[[#This Row],[Control]],'Support(Practical)'!$R:$AD,11,FALSE)</f>
        <v>NOT MET</v>
      </c>
      <c r="U19" s="51" t="str">
        <f>VLOOKUP(Table114[[#This Row],[Control]],'Support(Practical)'!$R:$AD,12,FALSE)</f>
        <v>NOT MET</v>
      </c>
      <c r="V19" s="51" t="str">
        <f>VLOOKUP(Table114[[#This Row],[Control]],'Support(Practical)'!$R:$AD,13,FALSE)</f>
        <v>NOT MET</v>
      </c>
      <c r="W19" s="51" t="str">
        <f>IF(VLOOKUP(Table114[[#This Row],[Control]],'Support(Practical)'!R:X,7,FALSE)="Marked N/A","Marked N/A in Theoretical","")</f>
        <v/>
      </c>
      <c r="X19" s="4"/>
    </row>
    <row r="20" spans="1:24" ht="60" x14ac:dyDescent="0.25">
      <c r="A20" s="30" t="s">
        <v>14</v>
      </c>
      <c r="B20" s="30">
        <v>0</v>
      </c>
      <c r="C20" s="30">
        <v>0</v>
      </c>
      <c r="D20" s="30">
        <v>1</v>
      </c>
      <c r="E20" s="30">
        <v>1</v>
      </c>
      <c r="F20" s="31">
        <v>1205</v>
      </c>
      <c r="G20" s="78">
        <v>1205.2</v>
      </c>
      <c r="H20" s="63"/>
      <c r="I20" s="63" t="s">
        <v>94</v>
      </c>
      <c r="J20" s="51">
        <f>VLOOKUP(Table103[[#This Row],[IASME QID]],'Answers &amp; Theoretical'!G:L,6,FALSE)</f>
        <v>0</v>
      </c>
      <c r="K20" s="47"/>
      <c r="L20" s="48" t="s">
        <v>74</v>
      </c>
      <c r="M20" s="48"/>
      <c r="O20" s="137" t="s">
        <v>14</v>
      </c>
      <c r="P20" s="147">
        <v>1500</v>
      </c>
      <c r="Q20" s="47"/>
      <c r="R20" s="47"/>
      <c r="S20" s="88">
        <f>VLOOKUP(Table114[[#This Row],[Control]],'Support(Practical)'!$R:$AD,10,FALSE)</f>
        <v>0</v>
      </c>
      <c r="T20" s="51" t="str">
        <f>VLOOKUP(Table114[[#This Row],[Control]],'Support(Practical)'!$R:$AD,11,FALSE)</f>
        <v>NOT MET</v>
      </c>
      <c r="U20" s="51" t="str">
        <f>VLOOKUP(Table114[[#This Row],[Control]],'Support(Practical)'!$R:$AD,12,FALSE)</f>
        <v>NOT MET</v>
      </c>
      <c r="V20" s="51" t="str">
        <f>VLOOKUP(Table114[[#This Row],[Control]],'Support(Practical)'!$R:$AD,13,FALSE)</f>
        <v>NOT MET</v>
      </c>
      <c r="W20" s="51" t="str">
        <f>IF(VLOOKUP(Table114[[#This Row],[Control]],'Support(Practical)'!R:X,7,FALSE)="Marked N/A","Marked N/A in Theoretical","")</f>
        <v/>
      </c>
      <c r="X20" s="4"/>
    </row>
    <row r="21" spans="1:24" ht="60" x14ac:dyDescent="0.25">
      <c r="A21" s="30" t="s">
        <v>14</v>
      </c>
      <c r="B21" s="30">
        <v>0</v>
      </c>
      <c r="C21" s="30">
        <v>0</v>
      </c>
      <c r="D21" s="30">
        <v>1</v>
      </c>
      <c r="E21" s="30">
        <v>1</v>
      </c>
      <c r="F21" s="31">
        <v>1205</v>
      </c>
      <c r="G21" s="78">
        <v>1205.3</v>
      </c>
      <c r="H21" s="63"/>
      <c r="I21" s="63" t="s">
        <v>95</v>
      </c>
      <c r="J21" s="51">
        <f>VLOOKUP(Table103[[#This Row],[IASME QID]],'Answers &amp; Theoretical'!G:L,6,FALSE)</f>
        <v>0</v>
      </c>
      <c r="K21" s="47"/>
      <c r="L21" s="48" t="s">
        <v>74</v>
      </c>
      <c r="M21" s="48"/>
      <c r="O21" s="137" t="s">
        <v>14</v>
      </c>
      <c r="P21" s="147">
        <v>1501</v>
      </c>
      <c r="Q21" s="47"/>
      <c r="R21" s="47"/>
      <c r="S21" s="88">
        <f>VLOOKUP(Table114[[#This Row],[Control]],'Support(Practical)'!$R:$AD,10,FALSE)</f>
        <v>0</v>
      </c>
      <c r="T21" s="51" t="str">
        <f>VLOOKUP(Table114[[#This Row],[Control]],'Support(Practical)'!$R:$AD,11,FALSE)</f>
        <v>NOT MET</v>
      </c>
      <c r="U21" s="51" t="str">
        <f>VLOOKUP(Table114[[#This Row],[Control]],'Support(Practical)'!$R:$AD,12,FALSE)</f>
        <v>NOT MET</v>
      </c>
      <c r="V21" s="51" t="str">
        <f>VLOOKUP(Table114[[#This Row],[Control]],'Support(Practical)'!$R:$AD,13,FALSE)</f>
        <v>NOT MET</v>
      </c>
      <c r="W21" s="51" t="str">
        <f>IF(VLOOKUP(Table114[[#This Row],[Control]],'Support(Practical)'!R:X,7,FALSE)="Marked N/A","Marked N/A in Theoretical","")</f>
        <v/>
      </c>
      <c r="X21" s="4"/>
    </row>
    <row r="22" spans="1:24" ht="60" x14ac:dyDescent="0.25">
      <c r="A22" s="30" t="s">
        <v>14</v>
      </c>
      <c r="B22" s="30">
        <v>0</v>
      </c>
      <c r="C22" s="30">
        <v>0</v>
      </c>
      <c r="D22" s="30">
        <v>1</v>
      </c>
      <c r="E22" s="30">
        <v>1</v>
      </c>
      <c r="F22" s="31">
        <v>1205</v>
      </c>
      <c r="G22" s="78">
        <v>1205.4000000000001</v>
      </c>
      <c r="H22" s="63"/>
      <c r="I22" s="63" t="s">
        <v>96</v>
      </c>
      <c r="J22" s="51">
        <f>VLOOKUP(Table103[[#This Row],[IASME QID]],'Answers &amp; Theoretical'!G:L,6,FALSE)</f>
        <v>0</v>
      </c>
      <c r="K22" s="47"/>
      <c r="L22" s="48" t="s">
        <v>74</v>
      </c>
      <c r="M22" s="48"/>
      <c r="O22" s="137" t="s">
        <v>14</v>
      </c>
      <c r="P22" s="147">
        <v>1502</v>
      </c>
      <c r="Q22" s="47"/>
      <c r="R22" s="47"/>
      <c r="S22" s="88">
        <f>VLOOKUP(Table114[[#This Row],[Control]],'Support(Practical)'!$R:$AD,10,FALSE)</f>
        <v>0</v>
      </c>
      <c r="T22" s="51" t="str">
        <f>VLOOKUP(Table114[[#This Row],[Control]],'Support(Practical)'!$R:$AD,11,FALSE)</f>
        <v>NOT MET</v>
      </c>
      <c r="U22" s="51" t="str">
        <f>VLOOKUP(Table114[[#This Row],[Control]],'Support(Practical)'!$R:$AD,12,FALSE)</f>
        <v>NOT MET</v>
      </c>
      <c r="V22" s="51" t="str">
        <f>VLOOKUP(Table114[[#This Row],[Control]],'Support(Practical)'!$R:$AD,13,FALSE)</f>
        <v>NOT MET</v>
      </c>
      <c r="W22" s="51" t="str">
        <f>IF(VLOOKUP(Table114[[#This Row],[Control]],'Support(Practical)'!R:X,7,FALSE)="Marked N/A","Marked N/A in Theoretical","")</f>
        <v/>
      </c>
      <c r="X22" s="4"/>
    </row>
    <row r="23" spans="1:24" ht="75" x14ac:dyDescent="0.25">
      <c r="A23" s="30" t="s">
        <v>14</v>
      </c>
      <c r="B23" s="30">
        <v>0</v>
      </c>
      <c r="C23" s="30">
        <v>0</v>
      </c>
      <c r="D23" s="30">
        <v>1</v>
      </c>
      <c r="E23" s="30">
        <v>1</v>
      </c>
      <c r="F23" s="31">
        <v>1205</v>
      </c>
      <c r="G23" s="78">
        <v>1205.5</v>
      </c>
      <c r="H23" s="63"/>
      <c r="I23" s="63" t="s">
        <v>97</v>
      </c>
      <c r="J23" s="51">
        <f>VLOOKUP(Table103[[#This Row],[IASME QID]],'Answers &amp; Theoretical'!G:L,6,FALSE)</f>
        <v>0</v>
      </c>
      <c r="K23" s="47"/>
      <c r="L23" s="48" t="s">
        <v>74</v>
      </c>
      <c r="M23" s="48"/>
      <c r="O23" s="137" t="s">
        <v>14</v>
      </c>
      <c r="P23" s="147">
        <v>1503</v>
      </c>
      <c r="Q23" s="47"/>
      <c r="R23" s="47"/>
      <c r="S23" s="88">
        <f>VLOOKUP(Table114[[#This Row],[Control]],'Support(Practical)'!$R:$AD,10,FALSE)</f>
        <v>0</v>
      </c>
      <c r="T23" s="51" t="str">
        <f>VLOOKUP(Table114[[#This Row],[Control]],'Support(Practical)'!$R:$AD,11,FALSE)</f>
        <v>NOT MET</v>
      </c>
      <c r="U23" s="51" t="str">
        <f>VLOOKUP(Table114[[#This Row],[Control]],'Support(Practical)'!$R:$AD,12,FALSE)</f>
        <v>NOT MET</v>
      </c>
      <c r="V23" s="51" t="str">
        <f>VLOOKUP(Table114[[#This Row],[Control]],'Support(Practical)'!$R:$AD,13,FALSE)</f>
        <v>NOT MET</v>
      </c>
      <c r="W23" s="51" t="str">
        <f>IF(VLOOKUP(Table114[[#This Row],[Control]],'Support(Practical)'!R:X,7,FALSE)="Marked N/A","Marked N/A in Theoretical","")</f>
        <v/>
      </c>
      <c r="X23" s="4"/>
    </row>
    <row r="24" spans="1:24" ht="105" x14ac:dyDescent="0.25">
      <c r="A24" s="28" t="s">
        <v>14</v>
      </c>
      <c r="B24" s="28">
        <v>0</v>
      </c>
      <c r="C24" s="28">
        <v>0</v>
      </c>
      <c r="D24" s="28">
        <v>1</v>
      </c>
      <c r="E24" s="28">
        <v>1</v>
      </c>
      <c r="F24" s="29">
        <v>1206</v>
      </c>
      <c r="G24" s="77">
        <v>1206.0999999999999</v>
      </c>
      <c r="H24" s="62"/>
      <c r="I24" s="62" t="s">
        <v>98</v>
      </c>
      <c r="J24" s="51">
        <f>VLOOKUP(Table103[[#This Row],[IASME QID]],'Answers &amp; Theoretical'!G:L,6,FALSE)</f>
        <v>0</v>
      </c>
      <c r="K24" s="47"/>
      <c r="L24" s="48" t="s">
        <v>74</v>
      </c>
      <c r="M24" s="48"/>
      <c r="O24" s="139" t="s">
        <v>15</v>
      </c>
      <c r="P24" s="148">
        <v>2100</v>
      </c>
      <c r="Q24" s="47"/>
      <c r="R24" s="47"/>
      <c r="S24" s="88">
        <f>VLOOKUP(Table114[[#This Row],[Control]],'Support(Practical)'!$R:$AD,10,FALSE)</f>
        <v>0</v>
      </c>
      <c r="T24" s="51" t="str">
        <f>VLOOKUP(Table114[[#This Row],[Control]],'Support(Practical)'!$R:$AD,11,FALSE)</f>
        <v>NOT MET</v>
      </c>
      <c r="U24" s="51" t="str">
        <f>VLOOKUP(Table114[[#This Row],[Control]],'Support(Practical)'!$R:$AD,12,FALSE)</f>
        <v>NOT MET</v>
      </c>
      <c r="V24" s="51" t="str">
        <f>VLOOKUP(Table114[[#This Row],[Control]],'Support(Practical)'!$R:$AD,13,FALSE)</f>
        <v>NOT MET</v>
      </c>
      <c r="W24" s="51" t="str">
        <f>IF(VLOOKUP(Table114[[#This Row],[Control]],'Support(Practical)'!R:X,7,FALSE)="Marked N/A","Marked N/A in Theoretical","")</f>
        <v/>
      </c>
      <c r="X24" s="4"/>
    </row>
    <row r="25" spans="1:24" ht="105" x14ac:dyDescent="0.25">
      <c r="A25" s="30" t="s">
        <v>14</v>
      </c>
      <c r="B25" s="30">
        <v>0</v>
      </c>
      <c r="C25" s="30">
        <v>0</v>
      </c>
      <c r="D25" s="30">
        <v>1</v>
      </c>
      <c r="E25" s="30">
        <v>1</v>
      </c>
      <c r="F25" s="31">
        <v>1206</v>
      </c>
      <c r="G25" s="78">
        <v>1206.2</v>
      </c>
      <c r="H25" s="63"/>
      <c r="I25" s="63" t="s">
        <v>99</v>
      </c>
      <c r="J25" s="51">
        <f>VLOOKUP(Table103[[#This Row],[IASME QID]],'Answers &amp; Theoretical'!G:L,6,FALSE)</f>
        <v>0</v>
      </c>
      <c r="K25" s="47"/>
      <c r="L25" s="48" t="s">
        <v>74</v>
      </c>
      <c r="M25" s="48"/>
      <c r="O25" s="139" t="s">
        <v>15</v>
      </c>
      <c r="P25" s="148">
        <v>2101</v>
      </c>
      <c r="Q25" s="47"/>
      <c r="R25" s="47"/>
      <c r="S25" s="88">
        <f>VLOOKUP(Table114[[#This Row],[Control]],'Support(Practical)'!$R:$AD,10,FALSE)</f>
        <v>0</v>
      </c>
      <c r="T25" s="88">
        <f>VLOOKUP(Table114[[#This Row],[Control]],'Support(Practical)'!$R:$AD,11,FALSE)</f>
        <v>0</v>
      </c>
      <c r="U25" s="51" t="str">
        <f>VLOOKUP(Table114[[#This Row],[Control]],'Support(Practical)'!$R:$AD,12,FALSE)</f>
        <v>NOT MET</v>
      </c>
      <c r="V25" s="51" t="str">
        <f>VLOOKUP(Table114[[#This Row],[Control]],'Support(Practical)'!$R:$AD,13,FALSE)</f>
        <v>NOT MET</v>
      </c>
      <c r="W25" s="51" t="str">
        <f>IF(VLOOKUP(Table114[[#This Row],[Control]],'Support(Practical)'!R:X,7,FALSE)="Marked N/A","Marked N/A in Theoretical","")</f>
        <v/>
      </c>
      <c r="X25" s="4"/>
    </row>
    <row r="26" spans="1:24" ht="60" x14ac:dyDescent="0.25">
      <c r="A26" s="28" t="s">
        <v>14</v>
      </c>
      <c r="B26" s="28">
        <v>0</v>
      </c>
      <c r="C26" s="28">
        <v>1</v>
      </c>
      <c r="D26" s="28">
        <v>1</v>
      </c>
      <c r="E26" s="28">
        <v>1</v>
      </c>
      <c r="F26" s="29">
        <v>1300</v>
      </c>
      <c r="G26" s="77">
        <v>1300.0999999999999</v>
      </c>
      <c r="H26" s="62"/>
      <c r="I26" s="62" t="s">
        <v>100</v>
      </c>
      <c r="J26" s="51">
        <f>VLOOKUP(Table103[[#This Row],[IASME QID]],'Answers &amp; Theoretical'!G:L,6,FALSE)</f>
        <v>0</v>
      </c>
      <c r="K26" s="47"/>
      <c r="L26" s="48" t="s">
        <v>74</v>
      </c>
      <c r="M26" s="48"/>
      <c r="O26" s="139" t="s">
        <v>15</v>
      </c>
      <c r="P26" s="148">
        <v>2200</v>
      </c>
      <c r="Q26" s="47"/>
      <c r="R26" s="47"/>
      <c r="S26" s="88">
        <f>VLOOKUP(Table114[[#This Row],[Control]],'Support(Practical)'!$R:$AD,10,FALSE)</f>
        <v>0</v>
      </c>
      <c r="T26" s="51" t="str">
        <f>VLOOKUP(Table114[[#This Row],[Control]],'Support(Practical)'!$R:$AD,11,FALSE)</f>
        <v>NOT MET</v>
      </c>
      <c r="U26" s="51" t="str">
        <f>VLOOKUP(Table114[[#This Row],[Control]],'Support(Practical)'!$R:$AD,12,FALSE)</f>
        <v>NOT MET</v>
      </c>
      <c r="V26" s="51" t="str">
        <f>VLOOKUP(Table114[[#This Row],[Control]],'Support(Practical)'!$R:$AD,13,FALSE)</f>
        <v>NOT MET</v>
      </c>
      <c r="W26" s="51" t="str">
        <f>IF(VLOOKUP(Table114[[#This Row],[Control]],'Support(Practical)'!R:X,7,FALSE)="Marked N/A","Marked N/A in Theoretical","")</f>
        <v/>
      </c>
      <c r="X26" s="4"/>
    </row>
    <row r="27" spans="1:24" ht="75" x14ac:dyDescent="0.25">
      <c r="A27" s="28" t="s">
        <v>14</v>
      </c>
      <c r="B27" s="28">
        <v>0</v>
      </c>
      <c r="C27" s="28">
        <v>1</v>
      </c>
      <c r="D27" s="28">
        <v>1</v>
      </c>
      <c r="E27" s="28">
        <v>1</v>
      </c>
      <c r="F27" s="29">
        <v>1300</v>
      </c>
      <c r="G27" s="77">
        <v>1300.2</v>
      </c>
      <c r="H27" s="62"/>
      <c r="I27" s="62" t="s">
        <v>101</v>
      </c>
      <c r="J27" s="51">
        <f>VLOOKUP(Table103[[#This Row],[IASME QID]],'Answers &amp; Theoretical'!G:L,6,FALSE)</f>
        <v>0</v>
      </c>
      <c r="K27" s="47"/>
      <c r="L27" s="48" t="s">
        <v>74</v>
      </c>
      <c r="M27" s="48"/>
      <c r="O27" s="139" t="s">
        <v>15</v>
      </c>
      <c r="P27" s="148">
        <v>2201</v>
      </c>
      <c r="Q27" s="47"/>
      <c r="R27" s="47"/>
      <c r="S27" s="88">
        <f>VLOOKUP(Table114[[#This Row],[Control]],'Support(Practical)'!$R:$AD,10,FALSE)</f>
        <v>0</v>
      </c>
      <c r="T27" s="88">
        <f>VLOOKUP(Table114[[#This Row],[Control]],'Support(Practical)'!$R:$AD,11,FALSE)</f>
        <v>0</v>
      </c>
      <c r="U27" s="51" t="str">
        <f>VLOOKUP(Table114[[#This Row],[Control]],'Support(Practical)'!$R:$AD,12,FALSE)</f>
        <v>NOT MET</v>
      </c>
      <c r="V27" s="51" t="str">
        <f>VLOOKUP(Table114[[#This Row],[Control]],'Support(Practical)'!$R:$AD,13,FALSE)</f>
        <v>NOT MET</v>
      </c>
      <c r="W27" s="51" t="str">
        <f>IF(VLOOKUP(Table114[[#This Row],[Control]],'Support(Practical)'!R:X,7,FALSE)="Marked N/A","Marked N/A in Theoretical","")</f>
        <v/>
      </c>
      <c r="X27" s="4"/>
    </row>
    <row r="28" spans="1:24" ht="75" x14ac:dyDescent="0.25">
      <c r="A28" s="28" t="s">
        <v>14</v>
      </c>
      <c r="B28" s="28">
        <v>0</v>
      </c>
      <c r="C28" s="28">
        <v>1</v>
      </c>
      <c r="D28" s="28">
        <v>1</v>
      </c>
      <c r="E28" s="28">
        <v>1</v>
      </c>
      <c r="F28" s="29">
        <v>1300</v>
      </c>
      <c r="G28" s="77">
        <v>1300.3</v>
      </c>
      <c r="H28" s="62"/>
      <c r="I28" s="62" t="s">
        <v>102</v>
      </c>
      <c r="J28" s="51">
        <f>VLOOKUP(Table103[[#This Row],[IASME QID]],'Answers &amp; Theoretical'!G:L,6,FALSE)</f>
        <v>0</v>
      </c>
      <c r="K28" s="47"/>
      <c r="L28" s="48" t="s">
        <v>74</v>
      </c>
      <c r="M28" s="48"/>
      <c r="O28" s="139" t="s">
        <v>15</v>
      </c>
      <c r="P28" s="148">
        <v>2202</v>
      </c>
      <c r="Q28" s="47"/>
      <c r="R28" s="47"/>
      <c r="S28" s="88">
        <f>VLOOKUP(Table114[[#This Row],[Control]],'Support(Practical)'!$R:$AD,10,FALSE)</f>
        <v>0</v>
      </c>
      <c r="T28" s="88">
        <f>VLOOKUP(Table114[[#This Row],[Control]],'Support(Practical)'!$R:$AD,11,FALSE)</f>
        <v>0</v>
      </c>
      <c r="U28" s="51" t="str">
        <f>VLOOKUP(Table114[[#This Row],[Control]],'Support(Practical)'!$R:$AD,12,FALSE)</f>
        <v>NOT MET</v>
      </c>
      <c r="V28" s="51" t="str">
        <f>VLOOKUP(Table114[[#This Row],[Control]],'Support(Practical)'!$R:$AD,13,FALSE)</f>
        <v>NOT MET</v>
      </c>
      <c r="W28" s="51" t="str">
        <f>IF(VLOOKUP(Table114[[#This Row],[Control]],'Support(Practical)'!R:X,7,FALSE)="Marked N/A","Marked N/A in Theoretical","")</f>
        <v/>
      </c>
      <c r="X28" s="4"/>
    </row>
    <row r="29" spans="1:24" ht="60" x14ac:dyDescent="0.25">
      <c r="A29" s="30" t="s">
        <v>14</v>
      </c>
      <c r="B29" s="30">
        <v>0</v>
      </c>
      <c r="C29" s="30">
        <v>0</v>
      </c>
      <c r="D29" s="30">
        <v>1</v>
      </c>
      <c r="E29" s="30">
        <v>1</v>
      </c>
      <c r="F29" s="31">
        <v>1301</v>
      </c>
      <c r="G29" s="78">
        <v>1301.0999999999999</v>
      </c>
      <c r="H29" s="63"/>
      <c r="I29" s="63" t="s">
        <v>103</v>
      </c>
      <c r="J29" s="51">
        <f>VLOOKUP(Table103[[#This Row],[IASME QID]],'Answers &amp; Theoretical'!G:L,6,FALSE)</f>
        <v>0</v>
      </c>
      <c r="K29" s="47"/>
      <c r="L29" s="48" t="s">
        <v>74</v>
      </c>
      <c r="M29" s="48"/>
      <c r="O29" s="139" t="s">
        <v>15</v>
      </c>
      <c r="P29" s="148">
        <v>2203</v>
      </c>
      <c r="Q29" s="47"/>
      <c r="R29" s="47"/>
      <c r="S29" s="88">
        <f>VLOOKUP(Table114[[#This Row],[Control]],'Support(Practical)'!$R:$AD,10,FALSE)</f>
        <v>0</v>
      </c>
      <c r="T29" s="88">
        <f>VLOOKUP(Table114[[#This Row],[Control]],'Support(Practical)'!$R:$AD,11,FALSE)</f>
        <v>0</v>
      </c>
      <c r="U29" s="51" t="str">
        <f>VLOOKUP(Table114[[#This Row],[Control]],'Support(Practical)'!$R:$AD,12,FALSE)</f>
        <v>NOT MET</v>
      </c>
      <c r="V29" s="51" t="str">
        <f>VLOOKUP(Table114[[#This Row],[Control]],'Support(Practical)'!$R:$AD,13,FALSE)</f>
        <v>NOT MET</v>
      </c>
      <c r="W29" s="51" t="str">
        <f>IF(VLOOKUP(Table114[[#This Row],[Control]],'Support(Practical)'!R:X,7,FALSE)="Marked N/A","Marked N/A in Theoretical","")</f>
        <v/>
      </c>
      <c r="X29" s="4"/>
    </row>
    <row r="30" spans="1:24" ht="60" x14ac:dyDescent="0.25">
      <c r="A30" s="28" t="s">
        <v>14</v>
      </c>
      <c r="B30" s="28">
        <v>0</v>
      </c>
      <c r="C30" s="28">
        <v>1</v>
      </c>
      <c r="D30" s="28">
        <v>1</v>
      </c>
      <c r="E30" s="28">
        <v>1</v>
      </c>
      <c r="F30" s="29">
        <v>1400</v>
      </c>
      <c r="G30" s="77">
        <v>1400.1</v>
      </c>
      <c r="H30" s="62"/>
      <c r="I30" s="62" t="s">
        <v>104</v>
      </c>
      <c r="J30" s="51">
        <f>VLOOKUP(Table103[[#This Row],[IASME QID]],'Answers &amp; Theoretical'!G:L,6,FALSE)</f>
        <v>0</v>
      </c>
      <c r="K30" s="47"/>
      <c r="L30" s="48" t="s">
        <v>74</v>
      </c>
      <c r="M30" s="48"/>
      <c r="O30" s="139" t="s">
        <v>15</v>
      </c>
      <c r="P30" s="148">
        <v>2204</v>
      </c>
      <c r="Q30" s="47"/>
      <c r="R30" s="47"/>
      <c r="S30" s="88">
        <f>VLOOKUP(Table114[[#This Row],[Control]],'Support(Practical)'!$R:$AD,10,FALSE)</f>
        <v>0</v>
      </c>
      <c r="T30" s="51" t="str">
        <f>VLOOKUP(Table114[[#This Row],[Control]],'Support(Practical)'!$R:$AD,11,FALSE)</f>
        <v>NOT MET</v>
      </c>
      <c r="U30" s="51" t="str">
        <f>VLOOKUP(Table114[[#This Row],[Control]],'Support(Practical)'!$R:$AD,12,FALSE)</f>
        <v>NOT MET</v>
      </c>
      <c r="V30" s="51" t="str">
        <f>VLOOKUP(Table114[[#This Row],[Control]],'Support(Practical)'!$R:$AD,13,FALSE)</f>
        <v>NOT MET</v>
      </c>
      <c r="W30" s="51" t="str">
        <f>IF(VLOOKUP(Table114[[#This Row],[Control]],'Support(Practical)'!R:X,7,FALSE)="Marked N/A","Marked N/A in Theoretical","")</f>
        <v/>
      </c>
      <c r="X30" s="4"/>
    </row>
    <row r="31" spans="1:24" ht="60" x14ac:dyDescent="0.25">
      <c r="A31" s="28" t="s">
        <v>14</v>
      </c>
      <c r="B31" s="28">
        <v>0</v>
      </c>
      <c r="C31" s="28">
        <v>1</v>
      </c>
      <c r="D31" s="28">
        <v>1</v>
      </c>
      <c r="E31" s="28">
        <v>1</v>
      </c>
      <c r="F31" s="29">
        <v>1400</v>
      </c>
      <c r="G31" s="77">
        <v>1400.2</v>
      </c>
      <c r="H31" s="62"/>
      <c r="I31" s="62" t="s">
        <v>105</v>
      </c>
      <c r="J31" s="51">
        <f>VLOOKUP(Table103[[#This Row],[IASME QID]],'Answers &amp; Theoretical'!G:L,6,FALSE)</f>
        <v>0</v>
      </c>
      <c r="K31" s="47"/>
      <c r="L31" s="48" t="s">
        <v>74</v>
      </c>
      <c r="M31" s="48"/>
      <c r="O31" s="139" t="s">
        <v>15</v>
      </c>
      <c r="P31" s="148">
        <v>2205</v>
      </c>
      <c r="Q31" s="47"/>
      <c r="R31" s="47"/>
      <c r="S31" s="88">
        <f>VLOOKUP(Table114[[#This Row],[Control]],'Support(Practical)'!$R:$AD,10,FALSE)</f>
        <v>0</v>
      </c>
      <c r="T31" s="51" t="str">
        <f>VLOOKUP(Table114[[#This Row],[Control]],'Support(Practical)'!$R:$AD,11,FALSE)</f>
        <v>NOT MET</v>
      </c>
      <c r="U31" s="51" t="str">
        <f>VLOOKUP(Table114[[#This Row],[Control]],'Support(Practical)'!$R:$AD,12,FALSE)</f>
        <v>NOT MET</v>
      </c>
      <c r="V31" s="51" t="str">
        <f>VLOOKUP(Table114[[#This Row],[Control]],'Support(Practical)'!$R:$AD,13,FALSE)</f>
        <v>NOT MET</v>
      </c>
      <c r="W31" s="51" t="str">
        <f>IF(VLOOKUP(Table114[[#This Row],[Control]],'Support(Practical)'!R:X,7,FALSE)="Marked N/A","Marked N/A in Theoretical","")</f>
        <v/>
      </c>
      <c r="X31" s="4"/>
    </row>
    <row r="32" spans="1:24" ht="90" x14ac:dyDescent="0.25">
      <c r="A32" s="28" t="s">
        <v>14</v>
      </c>
      <c r="B32" s="28">
        <v>0</v>
      </c>
      <c r="C32" s="28">
        <v>1</v>
      </c>
      <c r="D32" s="28">
        <v>1</v>
      </c>
      <c r="E32" s="28">
        <v>1</v>
      </c>
      <c r="F32" s="29">
        <v>1400</v>
      </c>
      <c r="G32" s="77">
        <v>1400.3</v>
      </c>
      <c r="H32" s="62"/>
      <c r="I32" s="62" t="s">
        <v>106</v>
      </c>
      <c r="J32" s="51">
        <f>VLOOKUP(Table103[[#This Row],[IASME QID]],'Answers &amp; Theoretical'!G:L,6,FALSE)</f>
        <v>0</v>
      </c>
      <c r="K32" s="47"/>
      <c r="L32" s="48" t="s">
        <v>74</v>
      </c>
      <c r="M32" s="48"/>
      <c r="O32" s="139" t="s">
        <v>15</v>
      </c>
      <c r="P32" s="148">
        <v>2206</v>
      </c>
      <c r="Q32" s="47"/>
      <c r="R32" s="47"/>
      <c r="S32" s="88">
        <f>VLOOKUP(Table114[[#This Row],[Control]],'Support(Practical)'!$R:$AD,10,FALSE)</f>
        <v>0</v>
      </c>
      <c r="T32" s="51" t="str">
        <f>VLOOKUP(Table114[[#This Row],[Control]],'Support(Practical)'!$R:$AD,11,FALSE)</f>
        <v>NOT MET</v>
      </c>
      <c r="U32" s="51" t="str">
        <f>VLOOKUP(Table114[[#This Row],[Control]],'Support(Practical)'!$R:$AD,12,FALSE)</f>
        <v>NOT MET</v>
      </c>
      <c r="V32" s="51" t="str">
        <f>VLOOKUP(Table114[[#This Row],[Control]],'Support(Practical)'!$R:$AD,13,FALSE)</f>
        <v>NOT MET</v>
      </c>
      <c r="W32" s="51" t="str">
        <f>IF(VLOOKUP(Table114[[#This Row],[Control]],'Support(Practical)'!R:X,7,FALSE)="Marked N/A","Marked N/A in Theoretical","")</f>
        <v/>
      </c>
      <c r="X32" s="4"/>
    </row>
    <row r="33" spans="1:24" ht="120" x14ac:dyDescent="0.25">
      <c r="A33" s="28" t="s">
        <v>14</v>
      </c>
      <c r="B33" s="28">
        <v>0</v>
      </c>
      <c r="C33" s="28">
        <v>1</v>
      </c>
      <c r="D33" s="28">
        <v>1</v>
      </c>
      <c r="E33" s="28">
        <v>1</v>
      </c>
      <c r="F33" s="29">
        <v>1400</v>
      </c>
      <c r="G33" s="77">
        <v>1400.4</v>
      </c>
      <c r="H33" s="62"/>
      <c r="I33" s="62" t="s">
        <v>107</v>
      </c>
      <c r="J33" s="51">
        <f>VLOOKUP(Table103[[#This Row],[IASME QID]],'Answers &amp; Theoretical'!G:L,6,FALSE)</f>
        <v>0</v>
      </c>
      <c r="K33" s="47"/>
      <c r="L33" s="48" t="s">
        <v>74</v>
      </c>
      <c r="M33" s="48"/>
      <c r="O33" s="139" t="s">
        <v>15</v>
      </c>
      <c r="P33" s="148">
        <v>2207</v>
      </c>
      <c r="Q33" s="47"/>
      <c r="R33" s="47"/>
      <c r="S33" s="88">
        <f>VLOOKUP(Table114[[#This Row],[Control]],'Support(Practical)'!$R:$AD,10,FALSE)</f>
        <v>0</v>
      </c>
      <c r="T33" s="51" t="str">
        <f>VLOOKUP(Table114[[#This Row],[Control]],'Support(Practical)'!$R:$AD,11,FALSE)</f>
        <v>NOT MET</v>
      </c>
      <c r="U33" s="51" t="str">
        <f>VLOOKUP(Table114[[#This Row],[Control]],'Support(Practical)'!$R:$AD,12,FALSE)</f>
        <v>NOT MET</v>
      </c>
      <c r="V33" s="51" t="str">
        <f>VLOOKUP(Table114[[#This Row],[Control]],'Support(Practical)'!$R:$AD,13,FALSE)</f>
        <v>NOT MET</v>
      </c>
      <c r="W33" s="51" t="str">
        <f>IF(VLOOKUP(Table114[[#This Row],[Control]],'Support(Practical)'!R:X,7,FALSE)="Marked N/A","Marked N/A in Theoretical","")</f>
        <v/>
      </c>
      <c r="X33" s="4"/>
    </row>
    <row r="34" spans="1:24" ht="135" x14ac:dyDescent="0.25">
      <c r="A34" s="28" t="s">
        <v>14</v>
      </c>
      <c r="B34" s="28">
        <v>0</v>
      </c>
      <c r="C34" s="28">
        <v>1</v>
      </c>
      <c r="D34" s="28">
        <v>1</v>
      </c>
      <c r="E34" s="28">
        <v>1</v>
      </c>
      <c r="F34" s="29">
        <v>1400</v>
      </c>
      <c r="G34" s="77">
        <v>1400.5</v>
      </c>
      <c r="H34" s="62"/>
      <c r="I34" s="62" t="s">
        <v>108</v>
      </c>
      <c r="J34" s="51">
        <f>VLOOKUP(Table103[[#This Row],[IASME QID]],'Answers &amp; Theoretical'!G:L,6,FALSE)</f>
        <v>0</v>
      </c>
      <c r="K34" s="47"/>
      <c r="L34" s="48" t="s">
        <v>74</v>
      </c>
      <c r="M34" s="48"/>
      <c r="O34" s="139" t="s">
        <v>15</v>
      </c>
      <c r="P34" s="148">
        <v>2208</v>
      </c>
      <c r="Q34" s="47"/>
      <c r="R34" s="47"/>
      <c r="S34" s="88">
        <f>VLOOKUP(Table114[[#This Row],[Control]],'Support(Practical)'!$R:$AD,10,FALSE)</f>
        <v>0</v>
      </c>
      <c r="T34" s="88">
        <f>VLOOKUP(Table114[[#This Row],[Control]],'Support(Practical)'!$R:$AD,11,FALSE)</f>
        <v>0</v>
      </c>
      <c r="U34" s="51" t="str">
        <f>VLOOKUP(Table114[[#This Row],[Control]],'Support(Practical)'!$R:$AD,12,FALSE)</f>
        <v>NOT MET</v>
      </c>
      <c r="V34" s="51" t="str">
        <f>VLOOKUP(Table114[[#This Row],[Control]],'Support(Practical)'!$R:$AD,13,FALSE)</f>
        <v>NOT MET</v>
      </c>
      <c r="W34" s="51" t="str">
        <f>IF(VLOOKUP(Table114[[#This Row],[Control]],'Support(Practical)'!R:X,7,FALSE)="Marked N/A","Marked N/A in Theoretical","")</f>
        <v/>
      </c>
      <c r="X34" s="4"/>
    </row>
    <row r="35" spans="1:24" ht="60" x14ac:dyDescent="0.25">
      <c r="A35" s="30" t="s">
        <v>14</v>
      </c>
      <c r="B35" s="30">
        <v>0</v>
      </c>
      <c r="C35" s="30">
        <v>1</v>
      </c>
      <c r="D35" s="30">
        <v>1</v>
      </c>
      <c r="E35" s="30">
        <v>1</v>
      </c>
      <c r="F35" s="31">
        <v>1401</v>
      </c>
      <c r="G35" s="78">
        <v>1401.1</v>
      </c>
      <c r="H35" s="63"/>
      <c r="I35" s="63" t="s">
        <v>109</v>
      </c>
      <c r="J35" s="51">
        <f>VLOOKUP(Table103[[#This Row],[IASME QID]],'Answers &amp; Theoretical'!G:L,6,FALSE)</f>
        <v>0</v>
      </c>
      <c r="K35" s="47"/>
      <c r="L35" s="48" t="s">
        <v>74</v>
      </c>
      <c r="M35" s="48"/>
      <c r="O35" s="139" t="s">
        <v>15</v>
      </c>
      <c r="P35" s="148">
        <v>2209</v>
      </c>
      <c r="Q35" s="47"/>
      <c r="R35" s="47"/>
      <c r="S35" s="88">
        <f>VLOOKUP(Table114[[#This Row],[Control]],'Support(Practical)'!$R:$AD,10,FALSE)</f>
        <v>0</v>
      </c>
      <c r="T35" s="88">
        <f>VLOOKUP(Table114[[#This Row],[Control]],'Support(Practical)'!$R:$AD,11,FALSE)</f>
        <v>0</v>
      </c>
      <c r="U35" s="88">
        <f>VLOOKUP(Table114[[#This Row],[Control]],'Support(Practical)'!$R:$AD,12,FALSE)</f>
        <v>0</v>
      </c>
      <c r="V35" s="51" t="str">
        <f>VLOOKUP(Table114[[#This Row],[Control]],'Support(Practical)'!$R:$AD,13,FALSE)</f>
        <v>NOT MET</v>
      </c>
      <c r="W35" s="51" t="str">
        <f>IF(VLOOKUP(Table114[[#This Row],[Control]],'Support(Practical)'!R:X,7,FALSE)="Marked N/A","Marked N/A in Theoretical","")</f>
        <v/>
      </c>
      <c r="X35" s="4"/>
    </row>
    <row r="36" spans="1:24" ht="60" x14ac:dyDescent="0.25">
      <c r="A36" s="30" t="s">
        <v>14</v>
      </c>
      <c r="B36" s="30">
        <v>0</v>
      </c>
      <c r="C36" s="30">
        <v>1</v>
      </c>
      <c r="D36" s="30">
        <v>1</v>
      </c>
      <c r="E36" s="30">
        <v>1</v>
      </c>
      <c r="F36" s="31">
        <v>1401</v>
      </c>
      <c r="G36" s="78">
        <v>1401.2</v>
      </c>
      <c r="H36" s="63"/>
      <c r="I36" s="63" t="s">
        <v>110</v>
      </c>
      <c r="J36" s="51">
        <f>VLOOKUP(Table103[[#This Row],[IASME QID]],'Answers &amp; Theoretical'!G:L,6,FALSE)</f>
        <v>0</v>
      </c>
      <c r="K36" s="47"/>
      <c r="L36" s="48" t="s">
        <v>74</v>
      </c>
      <c r="M36" s="48"/>
      <c r="O36" s="139" t="s">
        <v>15</v>
      </c>
      <c r="P36" s="148">
        <v>2210</v>
      </c>
      <c r="Q36" s="47"/>
      <c r="R36" s="47"/>
      <c r="S36" s="88">
        <f>VLOOKUP(Table114[[#This Row],[Control]],'Support(Practical)'!$R:$AD,10,FALSE)</f>
        <v>0</v>
      </c>
      <c r="T36" s="51" t="str">
        <f>VLOOKUP(Table114[[#This Row],[Control]],'Support(Practical)'!$R:$AD,11,FALSE)</f>
        <v>NOT MET</v>
      </c>
      <c r="U36" s="51" t="str">
        <f>VLOOKUP(Table114[[#This Row],[Control]],'Support(Practical)'!$R:$AD,12,FALSE)</f>
        <v>NOT MET</v>
      </c>
      <c r="V36" s="51" t="str">
        <f>VLOOKUP(Table114[[#This Row],[Control]],'Support(Practical)'!$R:$AD,13,FALSE)</f>
        <v>NOT MET</v>
      </c>
      <c r="W36" s="51" t="str">
        <f>IF(VLOOKUP(Table114[[#This Row],[Control]],'Support(Practical)'!R:X,7,FALSE)="Marked N/A","Marked N/A in Theoretical","")</f>
        <v/>
      </c>
      <c r="X36" s="4"/>
    </row>
    <row r="37" spans="1:24" ht="60" x14ac:dyDescent="0.25">
      <c r="A37" s="30" t="s">
        <v>14</v>
      </c>
      <c r="B37" s="30">
        <v>0</v>
      </c>
      <c r="C37" s="30">
        <v>1</v>
      </c>
      <c r="D37" s="30">
        <v>1</v>
      </c>
      <c r="E37" s="30">
        <v>1</v>
      </c>
      <c r="F37" s="31">
        <v>1401</v>
      </c>
      <c r="G37" s="78">
        <v>1401.3</v>
      </c>
      <c r="H37" s="63"/>
      <c r="I37" s="63" t="s">
        <v>111</v>
      </c>
      <c r="J37" s="51">
        <f>VLOOKUP(Table103[[#This Row],[IASME QID]],'Answers &amp; Theoretical'!G:L,6,FALSE)</f>
        <v>0</v>
      </c>
      <c r="K37" s="47"/>
      <c r="L37" s="48" t="s">
        <v>74</v>
      </c>
      <c r="M37" s="48"/>
      <c r="O37" s="139" t="s">
        <v>15</v>
      </c>
      <c r="P37" s="148">
        <v>2211</v>
      </c>
      <c r="Q37" s="47"/>
      <c r="R37" s="47"/>
      <c r="S37" s="88">
        <f>VLOOKUP(Table114[[#This Row],[Control]],'Support(Practical)'!$R:$AD,10,FALSE)</f>
        <v>0</v>
      </c>
      <c r="T37" s="51" t="str">
        <f>VLOOKUP(Table114[[#This Row],[Control]],'Support(Practical)'!$R:$AD,11,FALSE)</f>
        <v>NOT MET</v>
      </c>
      <c r="U37" s="51" t="str">
        <f>VLOOKUP(Table114[[#This Row],[Control]],'Support(Practical)'!$R:$AD,12,FALSE)</f>
        <v>NOT MET</v>
      </c>
      <c r="V37" s="51" t="str">
        <f>VLOOKUP(Table114[[#This Row],[Control]],'Support(Practical)'!$R:$AD,13,FALSE)</f>
        <v>NOT MET</v>
      </c>
      <c r="W37" s="51" t="str">
        <f>IF(VLOOKUP(Table114[[#This Row],[Control]],'Support(Practical)'!R:X,7,FALSE)="Marked N/A","Marked N/A in Theoretical","")</f>
        <v/>
      </c>
      <c r="X37" s="4"/>
    </row>
    <row r="38" spans="1:24" ht="60" x14ac:dyDescent="0.25">
      <c r="A38" s="28" t="s">
        <v>14</v>
      </c>
      <c r="B38" s="28">
        <v>0</v>
      </c>
      <c r="C38" s="28">
        <v>1</v>
      </c>
      <c r="D38" s="28">
        <v>1</v>
      </c>
      <c r="E38" s="28">
        <v>1</v>
      </c>
      <c r="F38" s="29">
        <v>1500</v>
      </c>
      <c r="G38" s="77">
        <v>1500.1</v>
      </c>
      <c r="H38" s="62"/>
      <c r="I38" s="62" t="s">
        <v>112</v>
      </c>
      <c r="J38" s="51">
        <f>VLOOKUP(Table103[[#This Row],[IASME QID]],'Answers &amp; Theoretical'!G:L,6,FALSE)</f>
        <v>0</v>
      </c>
      <c r="K38" s="47"/>
      <c r="L38" s="48" t="s">
        <v>74</v>
      </c>
      <c r="M38" s="48"/>
      <c r="O38" s="139" t="s">
        <v>15</v>
      </c>
      <c r="P38" s="148">
        <v>2212</v>
      </c>
      <c r="Q38" s="47"/>
      <c r="R38" s="47"/>
      <c r="S38" s="88">
        <f>VLOOKUP(Table114[[#This Row],[Control]],'Support(Practical)'!$R:$AD,10,FALSE)</f>
        <v>0</v>
      </c>
      <c r="T38" s="88">
        <f>VLOOKUP(Table114[[#This Row],[Control]],'Support(Practical)'!$R:$AD,11,FALSE)</f>
        <v>0</v>
      </c>
      <c r="U38" s="51" t="str">
        <f>VLOOKUP(Table114[[#This Row],[Control]],'Support(Practical)'!$R:$AD,12,FALSE)</f>
        <v>NOT MET</v>
      </c>
      <c r="V38" s="51" t="str">
        <f>VLOOKUP(Table114[[#This Row],[Control]],'Support(Practical)'!$R:$AD,13,FALSE)</f>
        <v>NOT MET</v>
      </c>
      <c r="W38" s="51" t="str">
        <f>IF(VLOOKUP(Table114[[#This Row],[Control]],'Support(Practical)'!R:X,7,FALSE)="Marked N/A","Marked N/A in Theoretical","")</f>
        <v/>
      </c>
      <c r="X38" s="4"/>
    </row>
    <row r="39" spans="1:24" ht="75" x14ac:dyDescent="0.25">
      <c r="A39" s="28" t="s">
        <v>14</v>
      </c>
      <c r="B39" s="28">
        <v>0</v>
      </c>
      <c r="C39" s="28">
        <v>1</v>
      </c>
      <c r="D39" s="28">
        <v>1</v>
      </c>
      <c r="E39" s="28">
        <v>1</v>
      </c>
      <c r="F39" s="29">
        <v>1500</v>
      </c>
      <c r="G39" s="77">
        <v>1500.2</v>
      </c>
      <c r="H39" s="62"/>
      <c r="I39" s="62" t="s">
        <v>113</v>
      </c>
      <c r="J39" s="51">
        <f>VLOOKUP(Table103[[#This Row],[IASME QID]],'Answers &amp; Theoretical'!G:L,6,FALSE)</f>
        <v>0</v>
      </c>
      <c r="K39" s="47"/>
      <c r="L39" s="48" t="s">
        <v>74</v>
      </c>
      <c r="M39" s="48"/>
      <c r="O39" s="139" t="s">
        <v>15</v>
      </c>
      <c r="P39" s="148">
        <v>2213</v>
      </c>
      <c r="Q39" s="47"/>
      <c r="R39" s="47"/>
      <c r="S39" s="88">
        <f>VLOOKUP(Table114[[#This Row],[Control]],'Support(Practical)'!$R:$AD,10,FALSE)</f>
        <v>0</v>
      </c>
      <c r="T39" s="51" t="str">
        <f>VLOOKUP(Table114[[#This Row],[Control]],'Support(Practical)'!$R:$AD,11,FALSE)</f>
        <v>NOT MET</v>
      </c>
      <c r="U39" s="51" t="str">
        <f>VLOOKUP(Table114[[#This Row],[Control]],'Support(Practical)'!$R:$AD,12,FALSE)</f>
        <v>NOT MET</v>
      </c>
      <c r="V39" s="51" t="str">
        <f>VLOOKUP(Table114[[#This Row],[Control]],'Support(Practical)'!$R:$AD,13,FALSE)</f>
        <v>NOT MET</v>
      </c>
      <c r="W39" s="51" t="str">
        <f>IF(VLOOKUP(Table114[[#This Row],[Control]],'Support(Practical)'!R:X,7,FALSE)="Marked N/A","Marked N/A in Theoretical","")</f>
        <v/>
      </c>
      <c r="X39" s="4"/>
    </row>
    <row r="40" spans="1:24" ht="60" x14ac:dyDescent="0.25">
      <c r="A40" s="28" t="s">
        <v>14</v>
      </c>
      <c r="B40" s="28">
        <v>0</v>
      </c>
      <c r="C40" s="28">
        <v>1</v>
      </c>
      <c r="D40" s="28">
        <v>1</v>
      </c>
      <c r="E40" s="28">
        <v>1</v>
      </c>
      <c r="F40" s="29">
        <v>1500</v>
      </c>
      <c r="G40" s="77">
        <v>1500.3</v>
      </c>
      <c r="H40" s="62"/>
      <c r="I40" s="62" t="s">
        <v>114</v>
      </c>
      <c r="J40" s="51">
        <f>VLOOKUP(Table103[[#This Row],[IASME QID]],'Answers &amp; Theoretical'!G:L,6,FALSE)</f>
        <v>0</v>
      </c>
      <c r="K40" s="47"/>
      <c r="L40" s="48" t="s">
        <v>74</v>
      </c>
      <c r="M40" s="48"/>
      <c r="O40" s="139" t="s">
        <v>15</v>
      </c>
      <c r="P40" s="148">
        <v>2214</v>
      </c>
      <c r="Q40" s="47"/>
      <c r="R40" s="47"/>
      <c r="S40" s="88">
        <f>VLOOKUP(Table114[[#This Row],[Control]],'Support(Practical)'!$R:$AD,10,FALSE)</f>
        <v>0</v>
      </c>
      <c r="T40" s="51" t="str">
        <f>VLOOKUP(Table114[[#This Row],[Control]],'Support(Practical)'!$R:$AD,11,FALSE)</f>
        <v>NOT MET</v>
      </c>
      <c r="U40" s="51" t="str">
        <f>VLOOKUP(Table114[[#This Row],[Control]],'Support(Practical)'!$R:$AD,12,FALSE)</f>
        <v>NOT MET</v>
      </c>
      <c r="V40" s="51" t="str">
        <f>VLOOKUP(Table114[[#This Row],[Control]],'Support(Practical)'!$R:$AD,13,FALSE)</f>
        <v>NOT MET</v>
      </c>
      <c r="W40" s="51" t="str">
        <f>IF(VLOOKUP(Table114[[#This Row],[Control]],'Support(Practical)'!R:X,7,FALSE)="Marked N/A","Marked N/A in Theoretical","")</f>
        <v/>
      </c>
      <c r="X40" s="4"/>
    </row>
    <row r="41" spans="1:24" ht="60" x14ac:dyDescent="0.25">
      <c r="A41" s="30" t="s">
        <v>14</v>
      </c>
      <c r="B41" s="30">
        <v>0</v>
      </c>
      <c r="C41" s="30">
        <v>1</v>
      </c>
      <c r="D41" s="30">
        <v>1</v>
      </c>
      <c r="E41" s="30">
        <v>1</v>
      </c>
      <c r="F41" s="31">
        <v>1501</v>
      </c>
      <c r="G41" s="78">
        <v>1501.1</v>
      </c>
      <c r="H41" s="63"/>
      <c r="I41" s="63" t="s">
        <v>115</v>
      </c>
      <c r="J41" s="51">
        <f>VLOOKUP(Table103[[#This Row],[IASME QID]],'Answers &amp; Theoretical'!G:L,6,FALSE)</f>
        <v>0</v>
      </c>
      <c r="K41" s="47"/>
      <c r="L41" s="48" t="s">
        <v>74</v>
      </c>
      <c r="M41" s="48"/>
      <c r="O41" s="139" t="s">
        <v>15</v>
      </c>
      <c r="P41" s="148">
        <v>2215</v>
      </c>
      <c r="Q41" s="47"/>
      <c r="R41" s="47"/>
      <c r="S41" s="88">
        <f>VLOOKUP(Table114[[#This Row],[Control]],'Support(Practical)'!$R:$AD,10,FALSE)</f>
        <v>0</v>
      </c>
      <c r="T41" s="51" t="str">
        <f>VLOOKUP(Table114[[#This Row],[Control]],'Support(Practical)'!$R:$AD,11,FALSE)</f>
        <v>NOT MET</v>
      </c>
      <c r="U41" s="51" t="str">
        <f>VLOOKUP(Table114[[#This Row],[Control]],'Support(Practical)'!$R:$AD,12,FALSE)</f>
        <v>NOT MET</v>
      </c>
      <c r="V41" s="51" t="str">
        <f>VLOOKUP(Table114[[#This Row],[Control]],'Support(Practical)'!$R:$AD,13,FALSE)</f>
        <v>NOT MET</v>
      </c>
      <c r="W41" s="51" t="str">
        <f>IF(VLOOKUP(Table114[[#This Row],[Control]],'Support(Practical)'!R:X,7,FALSE)="Marked N/A","Marked N/A in Theoretical","")</f>
        <v/>
      </c>
      <c r="X41" s="4"/>
    </row>
    <row r="42" spans="1:24" ht="75" x14ac:dyDescent="0.25">
      <c r="A42" s="30" t="s">
        <v>14</v>
      </c>
      <c r="B42" s="30">
        <v>0</v>
      </c>
      <c r="C42" s="30">
        <v>1</v>
      </c>
      <c r="D42" s="30">
        <v>1</v>
      </c>
      <c r="E42" s="30">
        <v>1</v>
      </c>
      <c r="F42" s="31">
        <v>1501</v>
      </c>
      <c r="G42" s="78">
        <v>1501.2</v>
      </c>
      <c r="H42" s="63"/>
      <c r="I42" s="63" t="s">
        <v>116</v>
      </c>
      <c r="J42" s="51">
        <f>VLOOKUP(Table103[[#This Row],[IASME QID]],'Answers &amp; Theoretical'!G:L,6,FALSE)</f>
        <v>0</v>
      </c>
      <c r="K42" s="47"/>
      <c r="L42" s="48" t="s">
        <v>74</v>
      </c>
      <c r="M42" s="48"/>
      <c r="O42" s="139" t="s">
        <v>15</v>
      </c>
      <c r="P42" s="148">
        <v>2216</v>
      </c>
      <c r="Q42" s="47"/>
      <c r="R42" s="47"/>
      <c r="S42" s="88">
        <f>VLOOKUP(Table114[[#This Row],[Control]],'Support(Practical)'!$R:$AD,10,FALSE)</f>
        <v>0</v>
      </c>
      <c r="T42" s="88">
        <f>VLOOKUP(Table114[[#This Row],[Control]],'Support(Practical)'!$R:$AD,11,FALSE)</f>
        <v>0</v>
      </c>
      <c r="U42" s="51" t="str">
        <f>VLOOKUP(Table114[[#This Row],[Control]],'Support(Practical)'!$R:$AD,12,FALSE)</f>
        <v>NOT MET</v>
      </c>
      <c r="V42" s="51" t="str">
        <f>VLOOKUP(Table114[[#This Row],[Control]],'Support(Practical)'!$R:$AD,13,FALSE)</f>
        <v>NOT MET</v>
      </c>
      <c r="W42" s="51" t="str">
        <f>IF(VLOOKUP(Table114[[#This Row],[Control]],'Support(Practical)'!R:X,7,FALSE)="Marked N/A","Marked N/A in Theoretical","")</f>
        <v/>
      </c>
      <c r="X42" s="4"/>
    </row>
    <row r="43" spans="1:24" ht="60" x14ac:dyDescent="0.25">
      <c r="A43" s="28" t="s">
        <v>14</v>
      </c>
      <c r="B43" s="28">
        <v>0</v>
      </c>
      <c r="C43" s="28">
        <v>1</v>
      </c>
      <c r="D43" s="28">
        <v>1</v>
      </c>
      <c r="E43" s="28">
        <v>1</v>
      </c>
      <c r="F43" s="29">
        <v>1502</v>
      </c>
      <c r="G43" s="77">
        <v>1502.1</v>
      </c>
      <c r="H43" s="62"/>
      <c r="I43" s="62" t="s">
        <v>117</v>
      </c>
      <c r="J43" s="51">
        <f>VLOOKUP(Table103[[#This Row],[IASME QID]],'Answers &amp; Theoretical'!G:L,6,FALSE)</f>
        <v>0</v>
      </c>
      <c r="K43" s="47"/>
      <c r="L43" s="48" t="s">
        <v>74</v>
      </c>
      <c r="M43" s="48"/>
      <c r="O43" s="139" t="s">
        <v>15</v>
      </c>
      <c r="P43" s="148">
        <v>2217</v>
      </c>
      <c r="Q43" s="47"/>
      <c r="R43" s="47"/>
      <c r="S43" s="88">
        <f>VLOOKUP(Table114[[#This Row],[Control]],'Support(Practical)'!$R:$AD,10,FALSE)</f>
        <v>0</v>
      </c>
      <c r="T43" s="51" t="str">
        <f>VLOOKUP(Table114[[#This Row],[Control]],'Support(Practical)'!$R:$AD,11,FALSE)</f>
        <v>NOT MET</v>
      </c>
      <c r="U43" s="51" t="str">
        <f>VLOOKUP(Table114[[#This Row],[Control]],'Support(Practical)'!$R:$AD,12,FALSE)</f>
        <v>NOT MET</v>
      </c>
      <c r="V43" s="51" t="str">
        <f>VLOOKUP(Table114[[#This Row],[Control]],'Support(Practical)'!$R:$AD,13,FALSE)</f>
        <v>NOT MET</v>
      </c>
      <c r="W43" s="51" t="str">
        <f>IF(VLOOKUP(Table114[[#This Row],[Control]],'Support(Practical)'!R:X,7,FALSE)="Marked N/A","Marked N/A in Theoretical","")</f>
        <v/>
      </c>
      <c r="X43" s="4"/>
    </row>
    <row r="44" spans="1:24" ht="60" x14ac:dyDescent="0.25">
      <c r="A44" s="28" t="s">
        <v>14</v>
      </c>
      <c r="B44" s="28">
        <v>0</v>
      </c>
      <c r="C44" s="28">
        <v>1</v>
      </c>
      <c r="D44" s="28">
        <v>1</v>
      </c>
      <c r="E44" s="28">
        <v>1</v>
      </c>
      <c r="F44" s="29">
        <v>1502</v>
      </c>
      <c r="G44" s="77">
        <v>1502.2</v>
      </c>
      <c r="H44" s="62"/>
      <c r="I44" s="62" t="s">
        <v>118</v>
      </c>
      <c r="J44" s="51">
        <f>VLOOKUP(Table103[[#This Row],[IASME QID]],'Answers &amp; Theoretical'!G:L,6,FALSE)</f>
        <v>0</v>
      </c>
      <c r="K44" s="47"/>
      <c r="L44" s="48" t="s">
        <v>74</v>
      </c>
      <c r="M44" s="48"/>
      <c r="O44" s="139" t="s">
        <v>15</v>
      </c>
      <c r="P44" s="148">
        <v>2218</v>
      </c>
      <c r="Q44" s="47"/>
      <c r="R44" s="47"/>
      <c r="S44" s="88">
        <f>VLOOKUP(Table114[[#This Row],[Control]],'Support(Practical)'!$R:$AD,10,FALSE)</f>
        <v>0</v>
      </c>
      <c r="T44" s="51" t="str">
        <f>VLOOKUP(Table114[[#This Row],[Control]],'Support(Practical)'!$R:$AD,11,FALSE)</f>
        <v>NOT MET</v>
      </c>
      <c r="U44" s="51" t="str">
        <f>VLOOKUP(Table114[[#This Row],[Control]],'Support(Practical)'!$R:$AD,12,FALSE)</f>
        <v>NOT MET</v>
      </c>
      <c r="V44" s="51" t="str">
        <f>VLOOKUP(Table114[[#This Row],[Control]],'Support(Practical)'!$R:$AD,13,FALSE)</f>
        <v>NOT MET</v>
      </c>
      <c r="W44" s="51" t="str">
        <f>IF(VLOOKUP(Table114[[#This Row],[Control]],'Support(Practical)'!R:X,7,FALSE)="Marked N/A","Marked N/A in Theoretical","")</f>
        <v/>
      </c>
      <c r="X44" s="4"/>
    </row>
    <row r="45" spans="1:24" ht="60" x14ac:dyDescent="0.25">
      <c r="A45" s="30" t="s">
        <v>14</v>
      </c>
      <c r="B45" s="30">
        <v>0</v>
      </c>
      <c r="C45" s="30">
        <v>1</v>
      </c>
      <c r="D45" s="30">
        <v>1</v>
      </c>
      <c r="E45" s="30">
        <v>1</v>
      </c>
      <c r="F45" s="31">
        <v>1503</v>
      </c>
      <c r="G45" s="78">
        <v>1503.1</v>
      </c>
      <c r="H45" s="63"/>
      <c r="I45" s="63" t="s">
        <v>119</v>
      </c>
      <c r="J45" s="51">
        <f>VLOOKUP(Table103[[#This Row],[IASME QID]],'Answers &amp; Theoretical'!G:L,6,FALSE)</f>
        <v>0</v>
      </c>
      <c r="K45" s="47"/>
      <c r="L45" s="48" t="s">
        <v>74</v>
      </c>
      <c r="M45" s="48"/>
      <c r="O45" s="139" t="s">
        <v>15</v>
      </c>
      <c r="P45" s="148">
        <v>2300</v>
      </c>
      <c r="Q45" s="47"/>
      <c r="R45" s="47"/>
      <c r="S45" s="88">
        <f>VLOOKUP(Table114[[#This Row],[Control]],'Support(Practical)'!$R:$AD,10,FALSE)</f>
        <v>0</v>
      </c>
      <c r="T45" s="51" t="str">
        <f>VLOOKUP(Table114[[#This Row],[Control]],'Support(Practical)'!$R:$AD,11,FALSE)</f>
        <v>NOT MET</v>
      </c>
      <c r="U45" s="88">
        <f>VLOOKUP(Table114[[#This Row],[Control]],'Support(Practical)'!$R:$AD,12,FALSE)</f>
        <v>0</v>
      </c>
      <c r="V45" s="88">
        <f>VLOOKUP(Table114[[#This Row],[Control]],'Support(Practical)'!$R:$AD,13,FALSE)</f>
        <v>0</v>
      </c>
      <c r="W45" s="51" t="str">
        <f>IF(VLOOKUP(Table114[[#This Row],[Control]],'Support(Practical)'!R:X,7,FALSE)="Marked N/A","Marked N/A in Theoretical","")</f>
        <v/>
      </c>
      <c r="X45" s="4"/>
    </row>
    <row r="46" spans="1:24" ht="60" x14ac:dyDescent="0.25">
      <c r="A46" s="30" t="s">
        <v>14</v>
      </c>
      <c r="B46" s="30">
        <v>0</v>
      </c>
      <c r="C46" s="30">
        <v>1</v>
      </c>
      <c r="D46" s="30">
        <v>1</v>
      </c>
      <c r="E46" s="30">
        <v>1</v>
      </c>
      <c r="F46" s="31">
        <v>1503</v>
      </c>
      <c r="G46" s="78">
        <v>1503.2</v>
      </c>
      <c r="H46" s="63"/>
      <c r="I46" s="63" t="s">
        <v>120</v>
      </c>
      <c r="J46" s="51">
        <f>VLOOKUP(Table103[[#This Row],[IASME QID]],'Answers &amp; Theoretical'!G:L,6,FALSE)</f>
        <v>0</v>
      </c>
      <c r="K46" s="47"/>
      <c r="L46" s="48" t="s">
        <v>74</v>
      </c>
      <c r="M46" s="48"/>
      <c r="O46" s="139" t="s">
        <v>15</v>
      </c>
      <c r="P46" s="148">
        <v>2301</v>
      </c>
      <c r="Q46" s="47"/>
      <c r="R46" s="47"/>
      <c r="S46" s="88">
        <f>VLOOKUP(Table114[[#This Row],[Control]],'Support(Practical)'!$R:$AD,10,FALSE)</f>
        <v>0</v>
      </c>
      <c r="T46" s="88">
        <f>VLOOKUP(Table114[[#This Row],[Control]],'Support(Practical)'!$R:$AD,11,FALSE)</f>
        <v>0</v>
      </c>
      <c r="U46" s="51" t="str">
        <f>VLOOKUP(Table114[[#This Row],[Control]],'Support(Practical)'!$R:$AD,12,FALSE)</f>
        <v>NOT MET</v>
      </c>
      <c r="V46" s="51" t="str">
        <f>VLOOKUP(Table114[[#This Row],[Control]],'Support(Practical)'!$R:$AD,13,FALSE)</f>
        <v>NOT MET</v>
      </c>
      <c r="W46" s="51" t="str">
        <f>IF(VLOOKUP(Table114[[#This Row],[Control]],'Support(Practical)'!R:X,7,FALSE)="Marked N/A","Marked N/A in Theoretical","")</f>
        <v/>
      </c>
      <c r="X46" s="4"/>
    </row>
    <row r="47" spans="1:24" ht="60" x14ac:dyDescent="0.25">
      <c r="A47" s="32" t="s">
        <v>15</v>
      </c>
      <c r="B47" s="32">
        <v>0</v>
      </c>
      <c r="C47" s="32">
        <v>1</v>
      </c>
      <c r="D47" s="32">
        <v>1</v>
      </c>
      <c r="E47" s="32">
        <v>1</v>
      </c>
      <c r="F47" s="33">
        <v>2100</v>
      </c>
      <c r="G47" s="79">
        <v>2100.1</v>
      </c>
      <c r="H47" s="64"/>
      <c r="I47" s="64" t="s">
        <v>121</v>
      </c>
      <c r="J47" s="51">
        <f>VLOOKUP(Table103[[#This Row],[IASME QID]],'Answers &amp; Theoretical'!G:L,6,FALSE)</f>
        <v>0</v>
      </c>
      <c r="K47" s="47"/>
      <c r="L47" s="48" t="s">
        <v>74</v>
      </c>
      <c r="M47" s="48"/>
      <c r="O47" s="139" t="s">
        <v>15</v>
      </c>
      <c r="P47" s="148">
        <v>2302</v>
      </c>
      <c r="Q47" s="47"/>
      <c r="R47" s="47"/>
      <c r="S47" s="88">
        <f>VLOOKUP(Table114[[#This Row],[Control]],'Support(Practical)'!$R:$AD,10,FALSE)</f>
        <v>0</v>
      </c>
      <c r="T47" s="88">
        <f>VLOOKUP(Table114[[#This Row],[Control]],'Support(Practical)'!$R:$AD,11,FALSE)</f>
        <v>0</v>
      </c>
      <c r="U47" s="51" t="str">
        <f>VLOOKUP(Table114[[#This Row],[Control]],'Support(Practical)'!$R:$AD,12,FALSE)</f>
        <v>NOT MET</v>
      </c>
      <c r="V47" s="51" t="str">
        <f>VLOOKUP(Table114[[#This Row],[Control]],'Support(Practical)'!$R:$AD,13,FALSE)</f>
        <v>NOT MET</v>
      </c>
      <c r="W47" s="51" t="str">
        <f>IF(VLOOKUP(Table114[[#This Row],[Control]],'Support(Practical)'!R:X,7,FALSE)="Marked N/A","Marked N/A in Theoretical","")</f>
        <v/>
      </c>
      <c r="X47" s="4"/>
    </row>
    <row r="48" spans="1:24" ht="90" x14ac:dyDescent="0.25">
      <c r="A48" s="32" t="s">
        <v>15</v>
      </c>
      <c r="B48" s="32">
        <v>0</v>
      </c>
      <c r="C48" s="32">
        <v>1</v>
      </c>
      <c r="D48" s="32">
        <v>1</v>
      </c>
      <c r="E48" s="32">
        <v>1</v>
      </c>
      <c r="F48" s="33">
        <v>2100</v>
      </c>
      <c r="G48" s="79">
        <v>2100.1999999999998</v>
      </c>
      <c r="H48" s="64"/>
      <c r="I48" s="64" t="s">
        <v>122</v>
      </c>
      <c r="J48" s="51">
        <f>VLOOKUP(Table103[[#This Row],[IASME QID]],'Answers &amp; Theoretical'!G:L,6,FALSE)</f>
        <v>0</v>
      </c>
      <c r="K48" s="47"/>
      <c r="L48" s="48" t="s">
        <v>74</v>
      </c>
      <c r="M48" s="48"/>
      <c r="O48" s="139" t="s">
        <v>15</v>
      </c>
      <c r="P48" s="148">
        <v>2303</v>
      </c>
      <c r="Q48" s="47"/>
      <c r="R48" s="47"/>
      <c r="S48" s="88">
        <f>VLOOKUP(Table114[[#This Row],[Control]],'Support(Practical)'!$R:$AD,10,FALSE)</f>
        <v>0</v>
      </c>
      <c r="T48" s="51" t="str">
        <f>VLOOKUP(Table114[[#This Row],[Control]],'Support(Practical)'!$R:$AD,11,FALSE)</f>
        <v>NOT MET</v>
      </c>
      <c r="U48" s="51" t="str">
        <f>VLOOKUP(Table114[[#This Row],[Control]],'Support(Practical)'!$R:$AD,12,FALSE)</f>
        <v>NOT MET</v>
      </c>
      <c r="V48" s="51" t="str">
        <f>VLOOKUP(Table114[[#This Row],[Control]],'Support(Practical)'!$R:$AD,13,FALSE)</f>
        <v>NOT MET</v>
      </c>
      <c r="W48" s="51" t="str">
        <f>IF(VLOOKUP(Table114[[#This Row],[Control]],'Support(Practical)'!R:X,7,FALSE)="Marked N/A","Marked N/A in Theoretical","")</f>
        <v/>
      </c>
      <c r="X48" s="4"/>
    </row>
    <row r="49" spans="1:24" ht="135" x14ac:dyDescent="0.25">
      <c r="A49" s="34" t="s">
        <v>15</v>
      </c>
      <c r="B49" s="34">
        <v>0</v>
      </c>
      <c r="C49" s="34">
        <v>0</v>
      </c>
      <c r="D49" s="34">
        <v>1</v>
      </c>
      <c r="E49" s="34">
        <v>1</v>
      </c>
      <c r="F49" s="35">
        <v>2101</v>
      </c>
      <c r="G49" s="80">
        <v>2101.1</v>
      </c>
      <c r="H49" s="65"/>
      <c r="I49" s="65" t="s">
        <v>123</v>
      </c>
      <c r="J49" s="51">
        <f>VLOOKUP(Table103[[#This Row],[IASME QID]],'Answers &amp; Theoretical'!G:L,6,FALSE)</f>
        <v>0</v>
      </c>
      <c r="K49" s="47"/>
      <c r="L49" s="48" t="s">
        <v>74</v>
      </c>
      <c r="M49" s="48"/>
      <c r="O49" s="139" t="s">
        <v>15</v>
      </c>
      <c r="P49" s="148">
        <v>2304</v>
      </c>
      <c r="Q49" s="47"/>
      <c r="R49" s="47"/>
      <c r="S49" s="88">
        <f>VLOOKUP(Table114[[#This Row],[Control]],'Support(Practical)'!$R:$AD,10,FALSE)</f>
        <v>0</v>
      </c>
      <c r="T49" s="51" t="str">
        <f>VLOOKUP(Table114[[#This Row],[Control]],'Support(Practical)'!$R:$AD,11,FALSE)</f>
        <v>NOT MET</v>
      </c>
      <c r="U49" s="51" t="str">
        <f>VLOOKUP(Table114[[#This Row],[Control]],'Support(Practical)'!$R:$AD,12,FALSE)</f>
        <v>NOT MET</v>
      </c>
      <c r="V49" s="51" t="str">
        <f>VLOOKUP(Table114[[#This Row],[Control]],'Support(Practical)'!$R:$AD,13,FALSE)</f>
        <v>NOT MET</v>
      </c>
      <c r="W49" s="51" t="str">
        <f>IF(VLOOKUP(Table114[[#This Row],[Control]],'Support(Practical)'!R:X,7,FALSE)="Marked N/A","Marked N/A in Theoretical","")</f>
        <v/>
      </c>
      <c r="X49" s="4"/>
    </row>
    <row r="50" spans="1:24" ht="60" x14ac:dyDescent="0.25">
      <c r="A50" s="32" t="s">
        <v>15</v>
      </c>
      <c r="B50" s="32">
        <v>0</v>
      </c>
      <c r="C50" s="32">
        <v>1</v>
      </c>
      <c r="D50" s="32">
        <v>1</v>
      </c>
      <c r="E50" s="32">
        <v>1</v>
      </c>
      <c r="F50" s="33">
        <v>2200</v>
      </c>
      <c r="G50" s="79">
        <v>2200.1</v>
      </c>
      <c r="H50" s="64"/>
      <c r="I50" s="64" t="s">
        <v>124</v>
      </c>
      <c r="J50" s="51">
        <f>VLOOKUP(Table103[[#This Row],[IASME QID]],'Answers &amp; Theoretical'!G:L,6,FALSE)</f>
        <v>0</v>
      </c>
      <c r="K50" s="47"/>
      <c r="L50" s="48" t="s">
        <v>74</v>
      </c>
      <c r="M50" s="48"/>
      <c r="O50" s="139" t="s">
        <v>15</v>
      </c>
      <c r="P50" s="148">
        <v>2305</v>
      </c>
      <c r="Q50" s="47"/>
      <c r="R50" s="47"/>
      <c r="S50" s="88">
        <f>VLOOKUP(Table114[[#This Row],[Control]],'Support(Practical)'!$R:$AD,10,FALSE)</f>
        <v>0</v>
      </c>
      <c r="T50" s="51" t="str">
        <f>VLOOKUP(Table114[[#This Row],[Control]],'Support(Practical)'!$R:$AD,11,FALSE)</f>
        <v>NOT MET</v>
      </c>
      <c r="U50" s="51" t="str">
        <f>VLOOKUP(Table114[[#This Row],[Control]],'Support(Practical)'!$R:$AD,12,FALSE)</f>
        <v>NOT MET</v>
      </c>
      <c r="V50" s="51" t="str">
        <f>VLOOKUP(Table114[[#This Row],[Control]],'Support(Practical)'!$R:$AD,13,FALSE)</f>
        <v>NOT MET</v>
      </c>
      <c r="W50" s="51" t="str">
        <f>IF(VLOOKUP(Table114[[#This Row],[Control]],'Support(Practical)'!R:X,7,FALSE)="Marked N/A","Marked N/A in Theoretical","")</f>
        <v/>
      </c>
      <c r="X50" s="4"/>
    </row>
    <row r="51" spans="1:24" ht="60" x14ac:dyDescent="0.25">
      <c r="A51" s="32" t="s">
        <v>15</v>
      </c>
      <c r="B51" s="32">
        <v>0</v>
      </c>
      <c r="C51" s="32">
        <v>1</v>
      </c>
      <c r="D51" s="32">
        <v>1</v>
      </c>
      <c r="E51" s="32">
        <v>1</v>
      </c>
      <c r="F51" s="33">
        <v>2200</v>
      </c>
      <c r="G51" s="79">
        <v>2200.1999999999998</v>
      </c>
      <c r="H51" s="64"/>
      <c r="I51" s="64" t="s">
        <v>125</v>
      </c>
      <c r="J51" s="51">
        <f>VLOOKUP(Table103[[#This Row],[IASME QID]],'Answers &amp; Theoretical'!G:L,6,FALSE)</f>
        <v>0</v>
      </c>
      <c r="K51" s="47"/>
      <c r="L51" s="48" t="s">
        <v>74</v>
      </c>
      <c r="M51" s="48"/>
      <c r="O51" s="139" t="s">
        <v>15</v>
      </c>
      <c r="P51" s="148">
        <v>2306</v>
      </c>
      <c r="Q51" s="47"/>
      <c r="R51" s="47"/>
      <c r="S51" s="88">
        <f>VLOOKUP(Table114[[#This Row],[Control]],'Support(Practical)'!$R:$AD,10,FALSE)</f>
        <v>0</v>
      </c>
      <c r="T51" s="51" t="str">
        <f>VLOOKUP(Table114[[#This Row],[Control]],'Support(Practical)'!$R:$AD,11,FALSE)</f>
        <v>NOT MET</v>
      </c>
      <c r="U51" s="51" t="str">
        <f>VLOOKUP(Table114[[#This Row],[Control]],'Support(Practical)'!$R:$AD,12,FALSE)</f>
        <v>NOT MET</v>
      </c>
      <c r="V51" s="51" t="str">
        <f>VLOOKUP(Table114[[#This Row],[Control]],'Support(Practical)'!$R:$AD,13,FALSE)</f>
        <v>NOT MET</v>
      </c>
      <c r="W51" s="51" t="str">
        <f>IF(VLOOKUP(Table114[[#This Row],[Control]],'Support(Practical)'!R:X,7,FALSE)="Marked N/A","Marked N/A in Theoretical","")</f>
        <v/>
      </c>
      <c r="X51" s="4"/>
    </row>
    <row r="52" spans="1:24" ht="120" x14ac:dyDescent="0.25">
      <c r="A52" s="32" t="s">
        <v>15</v>
      </c>
      <c r="B52" s="32">
        <v>0</v>
      </c>
      <c r="C52" s="32">
        <v>1</v>
      </c>
      <c r="D52" s="32">
        <v>1</v>
      </c>
      <c r="E52" s="32">
        <v>1</v>
      </c>
      <c r="F52" s="33">
        <v>2200</v>
      </c>
      <c r="G52" s="79">
        <v>2200.3000000000002</v>
      </c>
      <c r="H52" s="64"/>
      <c r="I52" s="64" t="s">
        <v>126</v>
      </c>
      <c r="J52" s="51">
        <f>VLOOKUP(Table103[[#This Row],[IASME QID]],'Answers &amp; Theoretical'!G:L,6,FALSE)</f>
        <v>0</v>
      </c>
      <c r="K52" s="47"/>
      <c r="L52" s="48" t="s">
        <v>74</v>
      </c>
      <c r="M52" s="48"/>
      <c r="O52" s="139" t="s">
        <v>15</v>
      </c>
      <c r="P52" s="148">
        <v>2307</v>
      </c>
      <c r="Q52" s="47"/>
      <c r="R52" s="47"/>
      <c r="S52" s="88">
        <f>VLOOKUP(Table114[[#This Row],[Control]],'Support(Practical)'!$R:$AD,10,FALSE)</f>
        <v>0</v>
      </c>
      <c r="T52" s="51" t="str">
        <f>VLOOKUP(Table114[[#This Row],[Control]],'Support(Practical)'!$R:$AD,11,FALSE)</f>
        <v>NOT MET</v>
      </c>
      <c r="U52" s="51" t="str">
        <f>VLOOKUP(Table114[[#This Row],[Control]],'Support(Practical)'!$R:$AD,12,FALSE)</f>
        <v>NOT MET</v>
      </c>
      <c r="V52" s="51" t="str">
        <f>VLOOKUP(Table114[[#This Row],[Control]],'Support(Practical)'!$R:$AD,13,FALSE)</f>
        <v>NOT MET</v>
      </c>
      <c r="W52" s="51" t="str">
        <f>IF(VLOOKUP(Table114[[#This Row],[Control]],'Support(Practical)'!R:X,7,FALSE)="Marked N/A","Marked N/A in Theoretical","")</f>
        <v/>
      </c>
      <c r="X52" s="4"/>
    </row>
    <row r="53" spans="1:24" ht="105" x14ac:dyDescent="0.25">
      <c r="A53" s="34" t="s">
        <v>15</v>
      </c>
      <c r="B53" s="34">
        <v>0</v>
      </c>
      <c r="C53" s="34">
        <v>0</v>
      </c>
      <c r="D53" s="34">
        <v>1</v>
      </c>
      <c r="E53" s="34">
        <v>1</v>
      </c>
      <c r="F53" s="35">
        <v>2201</v>
      </c>
      <c r="G53" s="80">
        <v>2201.1</v>
      </c>
      <c r="H53" s="65"/>
      <c r="I53" s="65" t="s">
        <v>127</v>
      </c>
      <c r="J53" s="51">
        <f>VLOOKUP(Table103[[#This Row],[IASME QID]],'Answers &amp; Theoretical'!G:L,6,FALSE)</f>
        <v>0</v>
      </c>
      <c r="K53" s="47"/>
      <c r="L53" s="48" t="s">
        <v>74</v>
      </c>
      <c r="M53" s="48"/>
      <c r="O53" s="139" t="s">
        <v>15</v>
      </c>
      <c r="P53" s="148">
        <v>2308</v>
      </c>
      <c r="Q53" s="47"/>
      <c r="R53" s="47"/>
      <c r="S53" s="88">
        <f>VLOOKUP(Table114[[#This Row],[Control]],'Support(Practical)'!$R:$AD,10,FALSE)</f>
        <v>0</v>
      </c>
      <c r="T53" s="88">
        <f>VLOOKUP(Table114[[#This Row],[Control]],'Support(Practical)'!$R:$AD,11,FALSE)</f>
        <v>0</v>
      </c>
      <c r="U53" s="51" t="str">
        <f>VLOOKUP(Table114[[#This Row],[Control]],'Support(Practical)'!$R:$AD,12,FALSE)</f>
        <v>NOT MET</v>
      </c>
      <c r="V53" s="51" t="str">
        <f>VLOOKUP(Table114[[#This Row],[Control]],'Support(Practical)'!$R:$AD,13,FALSE)</f>
        <v>NOT MET</v>
      </c>
      <c r="W53" s="51" t="str">
        <f>IF(VLOOKUP(Table114[[#This Row],[Control]],'Support(Practical)'!R:X,7,FALSE)="Marked N/A","Marked N/A in Theoretical","")</f>
        <v/>
      </c>
      <c r="X53" s="4"/>
    </row>
    <row r="54" spans="1:24" ht="105" x14ac:dyDescent="0.25">
      <c r="A54" s="34" t="s">
        <v>15</v>
      </c>
      <c r="B54" s="34">
        <v>0</v>
      </c>
      <c r="C54" s="34">
        <v>0</v>
      </c>
      <c r="D54" s="34">
        <v>1</v>
      </c>
      <c r="E54" s="34">
        <v>1</v>
      </c>
      <c r="F54" s="35">
        <v>2201</v>
      </c>
      <c r="G54" s="80">
        <v>2201.1999999999998</v>
      </c>
      <c r="H54" s="65"/>
      <c r="I54" s="65" t="s">
        <v>128</v>
      </c>
      <c r="J54" s="51">
        <f>VLOOKUP(Table103[[#This Row],[IASME QID]],'Answers &amp; Theoretical'!G:L,6,FALSE)</f>
        <v>0</v>
      </c>
      <c r="K54" s="47"/>
      <c r="L54" s="48" t="s">
        <v>74</v>
      </c>
      <c r="M54" s="48"/>
      <c r="O54" s="139" t="s">
        <v>15</v>
      </c>
      <c r="P54" s="148">
        <v>2309</v>
      </c>
      <c r="Q54" s="47"/>
      <c r="R54" s="47"/>
      <c r="S54" s="88">
        <f>VLOOKUP(Table114[[#This Row],[Control]],'Support(Practical)'!$R:$AD,10,FALSE)</f>
        <v>0</v>
      </c>
      <c r="T54" s="88">
        <f>VLOOKUP(Table114[[#This Row],[Control]],'Support(Practical)'!$R:$AD,11,FALSE)</f>
        <v>0</v>
      </c>
      <c r="U54" s="51" t="str">
        <f>VLOOKUP(Table114[[#This Row],[Control]],'Support(Practical)'!$R:$AD,12,FALSE)</f>
        <v>NOT MET</v>
      </c>
      <c r="V54" s="51" t="str">
        <f>VLOOKUP(Table114[[#This Row],[Control]],'Support(Practical)'!$R:$AD,13,FALSE)</f>
        <v>NOT MET</v>
      </c>
      <c r="W54" s="51" t="str">
        <f>IF(VLOOKUP(Table114[[#This Row],[Control]],'Support(Practical)'!R:X,7,FALSE)="Marked N/A","Marked N/A in Theoretical","")</f>
        <v/>
      </c>
      <c r="X54" s="4"/>
    </row>
    <row r="55" spans="1:24" ht="210" x14ac:dyDescent="0.25">
      <c r="A55" s="32" t="s">
        <v>15</v>
      </c>
      <c r="B55" s="32">
        <v>0</v>
      </c>
      <c r="C55" s="32">
        <v>0</v>
      </c>
      <c r="D55" s="32">
        <v>1</v>
      </c>
      <c r="E55" s="32">
        <v>1</v>
      </c>
      <c r="F55" s="33">
        <v>2202</v>
      </c>
      <c r="G55" s="79">
        <v>2202.1</v>
      </c>
      <c r="H55" s="64"/>
      <c r="I55" s="64" t="s">
        <v>129</v>
      </c>
      <c r="J55" s="51">
        <f>VLOOKUP(Table103[[#This Row],[IASME QID]],'Answers &amp; Theoretical'!G:L,6,FALSE)</f>
        <v>0</v>
      </c>
      <c r="K55" s="47"/>
      <c r="L55" s="48" t="s">
        <v>74</v>
      </c>
      <c r="M55" s="48"/>
      <c r="O55" s="139" t="s">
        <v>15</v>
      </c>
      <c r="P55" s="148">
        <v>2310</v>
      </c>
      <c r="Q55" s="47"/>
      <c r="R55" s="47"/>
      <c r="S55" s="88">
        <f>VLOOKUP(Table114[[#This Row],[Control]],'Support(Practical)'!$R:$AD,10,FALSE)</f>
        <v>0</v>
      </c>
      <c r="T55" s="51" t="str">
        <f>VLOOKUP(Table114[[#This Row],[Control]],'Support(Practical)'!$R:$AD,11,FALSE)</f>
        <v>NOT MET</v>
      </c>
      <c r="U55" s="51" t="str">
        <f>VLOOKUP(Table114[[#This Row],[Control]],'Support(Practical)'!$R:$AD,12,FALSE)</f>
        <v>NOT MET</v>
      </c>
      <c r="V55" s="51" t="str">
        <f>VLOOKUP(Table114[[#This Row],[Control]],'Support(Practical)'!$R:$AD,13,FALSE)</f>
        <v>NOT MET</v>
      </c>
      <c r="W55" s="51" t="str">
        <f>IF(VLOOKUP(Table114[[#This Row],[Control]],'Support(Practical)'!R:X,7,FALSE)="Marked N/A","Marked N/A in Theoretical","")</f>
        <v/>
      </c>
      <c r="X55" s="4"/>
    </row>
    <row r="56" spans="1:24" ht="180" x14ac:dyDescent="0.25">
      <c r="A56" s="34" t="s">
        <v>15</v>
      </c>
      <c r="B56" s="34">
        <v>0</v>
      </c>
      <c r="C56" s="34">
        <v>0</v>
      </c>
      <c r="D56" s="34">
        <v>1</v>
      </c>
      <c r="E56" s="34">
        <v>1</v>
      </c>
      <c r="F56" s="35">
        <v>2203</v>
      </c>
      <c r="G56" s="80">
        <v>2203.1</v>
      </c>
      <c r="H56" s="65"/>
      <c r="I56" s="65" t="s">
        <v>130</v>
      </c>
      <c r="J56" s="51">
        <f>VLOOKUP(Table103[[#This Row],[IASME QID]],'Answers &amp; Theoretical'!G:L,6,FALSE)</f>
        <v>0</v>
      </c>
      <c r="K56" s="47"/>
      <c r="L56" s="48" t="s">
        <v>74</v>
      </c>
      <c r="M56" s="48"/>
      <c r="O56" s="139" t="s">
        <v>15</v>
      </c>
      <c r="P56" s="148">
        <v>2311</v>
      </c>
      <c r="Q56" s="47"/>
      <c r="R56" s="47"/>
      <c r="S56" s="88">
        <f>VLOOKUP(Table114[[#This Row],[Control]],'Support(Practical)'!$R:$AD,10,FALSE)</f>
        <v>0</v>
      </c>
      <c r="T56" s="51" t="str">
        <f>VLOOKUP(Table114[[#This Row],[Control]],'Support(Practical)'!$R:$AD,11,FALSE)</f>
        <v>NOT MET</v>
      </c>
      <c r="U56" s="51" t="str">
        <f>VLOOKUP(Table114[[#This Row],[Control]],'Support(Practical)'!$R:$AD,12,FALSE)</f>
        <v>NOT MET</v>
      </c>
      <c r="V56" s="51" t="str">
        <f>VLOOKUP(Table114[[#This Row],[Control]],'Support(Practical)'!$R:$AD,13,FALSE)</f>
        <v>NOT MET</v>
      </c>
      <c r="W56" s="51" t="str">
        <f>IF(VLOOKUP(Table114[[#This Row],[Control]],'Support(Practical)'!R:X,7,FALSE)="Marked N/A","Marked N/A in Theoretical","")</f>
        <v/>
      </c>
      <c r="X56" s="4"/>
    </row>
    <row r="57" spans="1:24" ht="120" x14ac:dyDescent="0.25">
      <c r="A57" s="34" t="s">
        <v>15</v>
      </c>
      <c r="B57" s="34">
        <v>0</v>
      </c>
      <c r="C57" s="34">
        <v>0</v>
      </c>
      <c r="D57" s="34">
        <v>1</v>
      </c>
      <c r="E57" s="34">
        <v>1</v>
      </c>
      <c r="F57" s="35">
        <v>2203</v>
      </c>
      <c r="G57" s="80">
        <v>2203.1999999999998</v>
      </c>
      <c r="H57" s="65"/>
      <c r="I57" s="65" t="s">
        <v>131</v>
      </c>
      <c r="J57" s="51">
        <f>VLOOKUP(Table103[[#This Row],[IASME QID]],'Answers &amp; Theoretical'!G:L,6,FALSE)</f>
        <v>0</v>
      </c>
      <c r="K57" s="47"/>
      <c r="L57" s="48" t="s">
        <v>74</v>
      </c>
      <c r="M57" s="48"/>
      <c r="O57" s="139" t="s">
        <v>15</v>
      </c>
      <c r="P57" s="148">
        <v>2312</v>
      </c>
      <c r="Q57" s="47"/>
      <c r="R57" s="47"/>
      <c r="S57" s="88">
        <f>VLOOKUP(Table114[[#This Row],[Control]],'Support(Practical)'!$R:$AD,10,FALSE)</f>
        <v>0</v>
      </c>
      <c r="T57" s="51" t="str">
        <f>VLOOKUP(Table114[[#This Row],[Control]],'Support(Practical)'!$R:$AD,11,FALSE)</f>
        <v>NOT MET</v>
      </c>
      <c r="U57" s="51" t="str">
        <f>VLOOKUP(Table114[[#This Row],[Control]],'Support(Practical)'!$R:$AD,12,FALSE)</f>
        <v>NOT MET</v>
      </c>
      <c r="V57" s="51" t="str">
        <f>VLOOKUP(Table114[[#This Row],[Control]],'Support(Practical)'!$R:$AD,13,FALSE)</f>
        <v>NOT MET</v>
      </c>
      <c r="W57" s="51" t="str">
        <f>IF(VLOOKUP(Table114[[#This Row],[Control]],'Support(Practical)'!R:X,7,FALSE)="Marked N/A","Marked N/A in Theoretical","")</f>
        <v/>
      </c>
      <c r="X57" s="4"/>
    </row>
    <row r="58" spans="1:24" ht="60" x14ac:dyDescent="0.25">
      <c r="A58" s="32" t="s">
        <v>15</v>
      </c>
      <c r="B58" s="32">
        <v>0</v>
      </c>
      <c r="C58" s="32">
        <v>1</v>
      </c>
      <c r="D58" s="32">
        <v>1</v>
      </c>
      <c r="E58" s="32">
        <v>1</v>
      </c>
      <c r="F58" s="33">
        <v>2204</v>
      </c>
      <c r="G58" s="79">
        <v>2204.1</v>
      </c>
      <c r="H58" s="64"/>
      <c r="I58" s="64" t="s">
        <v>132</v>
      </c>
      <c r="J58" s="51">
        <f>VLOOKUP(Table103[[#This Row],[IASME QID]],'Answers &amp; Theoretical'!G:L,6,FALSE)</f>
        <v>0</v>
      </c>
      <c r="K58" s="47"/>
      <c r="L58" s="48" t="s">
        <v>74</v>
      </c>
      <c r="M58" s="48"/>
      <c r="O58" s="139" t="s">
        <v>15</v>
      </c>
      <c r="P58" s="148">
        <v>2313</v>
      </c>
      <c r="Q58" s="47"/>
      <c r="R58" s="47"/>
      <c r="S58" s="88">
        <f>VLOOKUP(Table114[[#This Row],[Control]],'Support(Practical)'!$R:$AD,10,FALSE)</f>
        <v>0</v>
      </c>
      <c r="T58" s="88">
        <f>VLOOKUP(Table114[[#This Row],[Control]],'Support(Practical)'!$R:$AD,11,FALSE)</f>
        <v>0</v>
      </c>
      <c r="U58" s="51" t="str">
        <f>VLOOKUP(Table114[[#This Row],[Control]],'Support(Practical)'!$R:$AD,12,FALSE)</f>
        <v>NOT MET</v>
      </c>
      <c r="V58" s="51" t="str">
        <f>VLOOKUP(Table114[[#This Row],[Control]],'Support(Practical)'!$R:$AD,13,FALSE)</f>
        <v>NOT MET</v>
      </c>
      <c r="W58" s="51" t="str">
        <f>IF(VLOOKUP(Table114[[#This Row],[Control]],'Support(Practical)'!R:X,7,FALSE)="Marked N/A","Marked N/A in Theoretical","")</f>
        <v/>
      </c>
      <c r="X58" s="4"/>
    </row>
    <row r="59" spans="1:24" ht="60" x14ac:dyDescent="0.25">
      <c r="A59" s="34" t="s">
        <v>15</v>
      </c>
      <c r="B59" s="34">
        <v>0</v>
      </c>
      <c r="C59" s="34">
        <v>1</v>
      </c>
      <c r="D59" s="34">
        <v>1</v>
      </c>
      <c r="E59" s="34">
        <v>1</v>
      </c>
      <c r="F59" s="35">
        <v>2205</v>
      </c>
      <c r="G59" s="80">
        <v>2205.1</v>
      </c>
      <c r="H59" s="65"/>
      <c r="I59" s="65" t="s">
        <v>133</v>
      </c>
      <c r="J59" s="51">
        <f>VLOOKUP(Table103[[#This Row],[IASME QID]],'Answers &amp; Theoretical'!G:L,6,FALSE)</f>
        <v>0</v>
      </c>
      <c r="K59" s="47"/>
      <c r="L59" s="48" t="s">
        <v>74</v>
      </c>
      <c r="M59" s="48"/>
      <c r="O59" s="139" t="s">
        <v>15</v>
      </c>
      <c r="P59" s="148">
        <v>2314</v>
      </c>
      <c r="Q59" s="47"/>
      <c r="R59" s="47"/>
      <c r="S59" s="51" t="str">
        <f>VLOOKUP(Table114[[#This Row],[Control]],'Support(Practical)'!$R:$AD,10,FALSE)</f>
        <v>NOT MET</v>
      </c>
      <c r="T59" s="51" t="str">
        <f>VLOOKUP(Table114[[#This Row],[Control]],'Support(Practical)'!$R:$AD,11,FALSE)</f>
        <v>NOT MET</v>
      </c>
      <c r="U59" s="51" t="str">
        <f>VLOOKUP(Table114[[#This Row],[Control]],'Support(Practical)'!$R:$AD,12,FALSE)</f>
        <v>NOT MET</v>
      </c>
      <c r="V59" s="51" t="str">
        <f>VLOOKUP(Table114[[#This Row],[Control]],'Support(Practical)'!$R:$AD,13,FALSE)</f>
        <v>NOT MET</v>
      </c>
      <c r="W59" s="51" t="str">
        <f>IF(VLOOKUP(Table114[[#This Row],[Control]],'Support(Practical)'!R:X,7,FALSE)="Marked N/A","Marked N/A in Theoretical","")</f>
        <v/>
      </c>
      <c r="X59" s="4"/>
    </row>
    <row r="60" spans="1:24" ht="75" x14ac:dyDescent="0.25">
      <c r="A60" s="32" t="s">
        <v>15</v>
      </c>
      <c r="B60" s="32">
        <v>0</v>
      </c>
      <c r="C60" s="32">
        <v>1</v>
      </c>
      <c r="D60" s="32">
        <v>1</v>
      </c>
      <c r="E60" s="32">
        <v>1</v>
      </c>
      <c r="F60" s="33">
        <v>2206</v>
      </c>
      <c r="G60" s="79">
        <v>2206.1</v>
      </c>
      <c r="H60" s="64"/>
      <c r="I60" s="64" t="s">
        <v>134</v>
      </c>
      <c r="J60" s="51">
        <f>VLOOKUP(Table103[[#This Row],[IASME QID]],'Answers &amp; Theoretical'!G:L,6,FALSE)</f>
        <v>0</v>
      </c>
      <c r="K60" s="47"/>
      <c r="L60" s="48" t="s">
        <v>74</v>
      </c>
      <c r="M60" s="48"/>
      <c r="O60" s="139" t="s">
        <v>15</v>
      </c>
      <c r="P60" s="148">
        <v>2315</v>
      </c>
      <c r="Q60" s="47"/>
      <c r="R60" s="47"/>
      <c r="S60" s="88">
        <f>VLOOKUP(Table114[[#This Row],[Control]],'Support(Practical)'!$R:$AD,10,FALSE)</f>
        <v>0</v>
      </c>
      <c r="T60" s="51" t="str">
        <f>VLOOKUP(Table114[[#This Row],[Control]],'Support(Practical)'!$R:$AD,11,FALSE)</f>
        <v>NOT MET</v>
      </c>
      <c r="U60" s="51" t="str">
        <f>VLOOKUP(Table114[[#This Row],[Control]],'Support(Practical)'!$R:$AD,12,FALSE)</f>
        <v>NOT MET</v>
      </c>
      <c r="V60" s="51" t="str">
        <f>VLOOKUP(Table114[[#This Row],[Control]],'Support(Practical)'!$R:$AD,13,FALSE)</f>
        <v>NOT MET</v>
      </c>
      <c r="W60" s="51" t="str">
        <f>IF(VLOOKUP(Table114[[#This Row],[Control]],'Support(Practical)'!R:X,7,FALSE)="Marked N/A","Marked N/A in Theoretical","")</f>
        <v/>
      </c>
      <c r="X60" s="4"/>
    </row>
    <row r="61" spans="1:24" ht="60" x14ac:dyDescent="0.25">
      <c r="A61" s="34" t="s">
        <v>15</v>
      </c>
      <c r="B61" s="34">
        <v>0</v>
      </c>
      <c r="C61" s="34">
        <v>1</v>
      </c>
      <c r="D61" s="34">
        <v>1</v>
      </c>
      <c r="E61" s="34">
        <v>1</v>
      </c>
      <c r="F61" s="35">
        <v>2207</v>
      </c>
      <c r="G61" s="80">
        <v>2207.1</v>
      </c>
      <c r="H61" s="65"/>
      <c r="I61" s="65" t="s">
        <v>135</v>
      </c>
      <c r="J61" s="51">
        <f>VLOOKUP(Table103[[#This Row],[IASME QID]],'Answers &amp; Theoretical'!G:L,6,FALSE)</f>
        <v>0</v>
      </c>
      <c r="K61" s="47"/>
      <c r="L61" s="48" t="s">
        <v>74</v>
      </c>
      <c r="M61" s="48"/>
      <c r="O61" s="139" t="s">
        <v>15</v>
      </c>
      <c r="P61" s="148">
        <v>2316</v>
      </c>
      <c r="Q61" s="47"/>
      <c r="R61" s="47"/>
      <c r="S61" s="88">
        <f>VLOOKUP(Table114[[#This Row],[Control]],'Support(Practical)'!$R:$AD,10,FALSE)</f>
        <v>0</v>
      </c>
      <c r="T61" s="51" t="str">
        <f>VLOOKUP(Table114[[#This Row],[Control]],'Support(Practical)'!$R:$AD,11,FALSE)</f>
        <v>NOT MET</v>
      </c>
      <c r="U61" s="51" t="str">
        <f>VLOOKUP(Table114[[#This Row],[Control]],'Support(Practical)'!$R:$AD,12,FALSE)</f>
        <v>NOT MET</v>
      </c>
      <c r="V61" s="51" t="str">
        <f>VLOOKUP(Table114[[#This Row],[Control]],'Support(Practical)'!$R:$AD,13,FALSE)</f>
        <v>NOT MET</v>
      </c>
      <c r="W61" s="51" t="str">
        <f>IF(VLOOKUP(Table114[[#This Row],[Control]],'Support(Practical)'!R:X,7,FALSE)="Marked N/A","Marked N/A in Theoretical","")</f>
        <v/>
      </c>
      <c r="X61" s="4"/>
    </row>
    <row r="62" spans="1:24" ht="135" x14ac:dyDescent="0.25">
      <c r="A62" s="34" t="s">
        <v>15</v>
      </c>
      <c r="B62" s="34">
        <v>0</v>
      </c>
      <c r="C62" s="34">
        <v>1</v>
      </c>
      <c r="D62" s="34">
        <v>1</v>
      </c>
      <c r="E62" s="34">
        <v>1</v>
      </c>
      <c r="F62" s="35">
        <v>2207</v>
      </c>
      <c r="G62" s="80">
        <v>2207.1999999999998</v>
      </c>
      <c r="H62" s="65"/>
      <c r="I62" s="65" t="s">
        <v>136</v>
      </c>
      <c r="J62" s="51">
        <f>VLOOKUP(Table103[[#This Row],[IASME QID]],'Answers &amp; Theoretical'!G:L,6,FALSE)</f>
        <v>0</v>
      </c>
      <c r="K62" s="47"/>
      <c r="L62" s="48" t="s">
        <v>74</v>
      </c>
      <c r="M62" s="48"/>
      <c r="O62" s="139" t="s">
        <v>15</v>
      </c>
      <c r="P62" s="148">
        <v>2317</v>
      </c>
      <c r="Q62" s="47"/>
      <c r="R62" s="47"/>
      <c r="S62" s="88">
        <f>VLOOKUP(Table114[[#This Row],[Control]],'Support(Practical)'!$R:$AD,10,FALSE)</f>
        <v>0</v>
      </c>
      <c r="T62" s="51" t="str">
        <f>VLOOKUP(Table114[[#This Row],[Control]],'Support(Practical)'!$R:$AD,11,FALSE)</f>
        <v>NOT MET</v>
      </c>
      <c r="U62" s="51" t="str">
        <f>VLOOKUP(Table114[[#This Row],[Control]],'Support(Practical)'!$R:$AD,12,FALSE)</f>
        <v>NOT MET</v>
      </c>
      <c r="V62" s="51" t="str">
        <f>VLOOKUP(Table114[[#This Row],[Control]],'Support(Practical)'!$R:$AD,13,FALSE)</f>
        <v>NOT MET</v>
      </c>
      <c r="W62" s="51" t="str">
        <f>IF(VLOOKUP(Table114[[#This Row],[Control]],'Support(Practical)'!R:X,7,FALSE)="Marked N/A","Marked N/A in Theoretical","")</f>
        <v/>
      </c>
      <c r="X62" s="4"/>
    </row>
    <row r="63" spans="1:24" ht="135" x14ac:dyDescent="0.25">
      <c r="A63" s="32" t="s">
        <v>15</v>
      </c>
      <c r="B63" s="32">
        <v>0</v>
      </c>
      <c r="C63" s="32">
        <v>0</v>
      </c>
      <c r="D63" s="32">
        <v>1</v>
      </c>
      <c r="E63" s="32">
        <v>1</v>
      </c>
      <c r="F63" s="33">
        <v>2208</v>
      </c>
      <c r="G63" s="79">
        <v>2208.1</v>
      </c>
      <c r="H63" s="64"/>
      <c r="I63" s="64" t="s">
        <v>137</v>
      </c>
      <c r="J63" s="51">
        <f>VLOOKUP(Table103[[#This Row],[IASME QID]],'Answers &amp; Theoretical'!G:L,6,FALSE)</f>
        <v>0</v>
      </c>
      <c r="K63" s="47"/>
      <c r="L63" s="48" t="s">
        <v>74</v>
      </c>
      <c r="M63" s="48"/>
      <c r="O63" s="139" t="s">
        <v>15</v>
      </c>
      <c r="P63" s="148">
        <v>2318</v>
      </c>
      <c r="Q63" s="47"/>
      <c r="R63" s="47"/>
      <c r="S63" s="88">
        <f>VLOOKUP(Table114[[#This Row],[Control]],'Support(Practical)'!$R:$AD,10,FALSE)</f>
        <v>0</v>
      </c>
      <c r="T63" s="51" t="str">
        <f>VLOOKUP(Table114[[#This Row],[Control]],'Support(Practical)'!$R:$AD,11,FALSE)</f>
        <v>NOT MET</v>
      </c>
      <c r="U63" s="51" t="str">
        <f>VLOOKUP(Table114[[#This Row],[Control]],'Support(Practical)'!$R:$AD,12,FALSE)</f>
        <v>NOT MET</v>
      </c>
      <c r="V63" s="51" t="str">
        <f>VLOOKUP(Table114[[#This Row],[Control]],'Support(Practical)'!$R:$AD,13,FALSE)</f>
        <v>NOT MET</v>
      </c>
      <c r="W63" s="51" t="str">
        <f>IF(VLOOKUP(Table114[[#This Row],[Control]],'Support(Practical)'!R:X,7,FALSE)="Marked N/A","Marked N/A in Theoretical","")</f>
        <v/>
      </c>
      <c r="X63" s="4"/>
    </row>
    <row r="64" spans="1:24" ht="45" x14ac:dyDescent="0.25">
      <c r="A64" s="32" t="s">
        <v>15</v>
      </c>
      <c r="B64" s="32">
        <v>0</v>
      </c>
      <c r="C64" s="32">
        <v>0</v>
      </c>
      <c r="D64" s="32">
        <v>1</v>
      </c>
      <c r="E64" s="32">
        <v>1</v>
      </c>
      <c r="F64" s="33">
        <v>2208</v>
      </c>
      <c r="G64" s="79">
        <v>2208.1999999999998</v>
      </c>
      <c r="H64" s="64"/>
      <c r="I64" s="64" t="s">
        <v>138</v>
      </c>
      <c r="J64" s="51">
        <f>VLOOKUP(Table103[[#This Row],[IASME QID]],'Answers &amp; Theoretical'!G:L,6,FALSE)</f>
        <v>0</v>
      </c>
      <c r="K64" s="47"/>
      <c r="L64" s="48" t="s">
        <v>74</v>
      </c>
      <c r="M64" s="48"/>
      <c r="O64" s="139" t="s">
        <v>15</v>
      </c>
      <c r="P64" s="148">
        <v>2319</v>
      </c>
      <c r="Q64" s="47"/>
      <c r="R64" s="47"/>
      <c r="S64" s="88">
        <f>VLOOKUP(Table114[[#This Row],[Control]],'Support(Practical)'!$R:$AD,10,FALSE)</f>
        <v>0</v>
      </c>
      <c r="T64" s="51" t="str">
        <f>VLOOKUP(Table114[[#This Row],[Control]],'Support(Practical)'!$R:$AD,11,FALSE)</f>
        <v>NOT MET</v>
      </c>
      <c r="U64" s="51" t="str">
        <f>VLOOKUP(Table114[[#This Row],[Control]],'Support(Practical)'!$R:$AD,12,FALSE)</f>
        <v>NOT MET</v>
      </c>
      <c r="V64" s="51" t="str">
        <f>VLOOKUP(Table114[[#This Row],[Control]],'Support(Practical)'!$R:$AD,13,FALSE)</f>
        <v>NOT MET</v>
      </c>
      <c r="W64" s="51" t="str">
        <f>IF(VLOOKUP(Table114[[#This Row],[Control]],'Support(Practical)'!R:X,7,FALSE)="Marked N/A","Marked N/A in Theoretical","")</f>
        <v/>
      </c>
      <c r="X64" s="4"/>
    </row>
    <row r="65" spans="1:24" ht="105" x14ac:dyDescent="0.25">
      <c r="A65" s="32" t="s">
        <v>15</v>
      </c>
      <c r="B65" s="32">
        <v>0</v>
      </c>
      <c r="C65" s="32">
        <v>0</v>
      </c>
      <c r="D65" s="32">
        <v>1</v>
      </c>
      <c r="E65" s="32">
        <v>1</v>
      </c>
      <c r="F65" s="33">
        <v>2208</v>
      </c>
      <c r="G65" s="79">
        <v>2208.3000000000002</v>
      </c>
      <c r="H65" s="64"/>
      <c r="I65" s="64" t="s">
        <v>139</v>
      </c>
      <c r="J65" s="51">
        <f>VLOOKUP(Table103[[#This Row],[IASME QID]],'Answers &amp; Theoretical'!G:L,6,FALSE)</f>
        <v>0</v>
      </c>
      <c r="K65" s="47"/>
      <c r="L65" s="48" t="s">
        <v>74</v>
      </c>
      <c r="M65" s="48"/>
      <c r="O65" s="139" t="s">
        <v>15</v>
      </c>
      <c r="P65" s="148">
        <v>2320</v>
      </c>
      <c r="Q65" s="47"/>
      <c r="R65" s="47"/>
      <c r="S65" s="88">
        <f>VLOOKUP(Table114[[#This Row],[Control]],'Support(Practical)'!$R:$AD,10,FALSE)</f>
        <v>0</v>
      </c>
      <c r="T65" s="88">
        <f>VLOOKUP(Table114[[#This Row],[Control]],'Support(Practical)'!$R:$AD,11,FALSE)</f>
        <v>0</v>
      </c>
      <c r="U65" s="51" t="str">
        <f>VLOOKUP(Table114[[#This Row],[Control]],'Support(Practical)'!$R:$AD,12,FALSE)</f>
        <v>NOT MET</v>
      </c>
      <c r="V65" s="51" t="str">
        <f>VLOOKUP(Table114[[#This Row],[Control]],'Support(Practical)'!$R:$AD,13,FALSE)</f>
        <v>NOT MET</v>
      </c>
      <c r="W65" s="51" t="str">
        <f>IF(VLOOKUP(Table114[[#This Row],[Control]],'Support(Practical)'!R:X,7,FALSE)="Marked N/A","Marked N/A in Theoretical","")</f>
        <v/>
      </c>
      <c r="X65" s="4"/>
    </row>
    <row r="66" spans="1:24" ht="105" x14ac:dyDescent="0.25">
      <c r="A66" s="32" t="s">
        <v>15</v>
      </c>
      <c r="B66" s="32">
        <v>0</v>
      </c>
      <c r="C66" s="32">
        <v>0</v>
      </c>
      <c r="D66" s="32">
        <v>1</v>
      </c>
      <c r="E66" s="32">
        <v>1</v>
      </c>
      <c r="F66" s="33">
        <v>2208</v>
      </c>
      <c r="G66" s="79">
        <v>2208.4</v>
      </c>
      <c r="H66" s="64"/>
      <c r="I66" s="64" t="s">
        <v>140</v>
      </c>
      <c r="J66" s="51">
        <f>VLOOKUP(Table103[[#This Row],[IASME QID]],'Answers &amp; Theoretical'!G:L,6,FALSE)</f>
        <v>0</v>
      </c>
      <c r="K66" s="47"/>
      <c r="L66" s="48" t="s">
        <v>74</v>
      </c>
      <c r="M66" s="48"/>
      <c r="O66" s="139" t="s">
        <v>15</v>
      </c>
      <c r="P66" s="148">
        <v>2321</v>
      </c>
      <c r="Q66" s="47"/>
      <c r="R66" s="47"/>
      <c r="S66" s="88">
        <f>VLOOKUP(Table114[[#This Row],[Control]],'Support(Practical)'!$R:$AD,10,FALSE)</f>
        <v>0</v>
      </c>
      <c r="T66" s="51" t="str">
        <f>VLOOKUP(Table114[[#This Row],[Control]],'Support(Practical)'!$R:$AD,11,FALSE)</f>
        <v>NOT MET</v>
      </c>
      <c r="U66" s="51" t="str">
        <f>VLOOKUP(Table114[[#This Row],[Control]],'Support(Practical)'!$R:$AD,12,FALSE)</f>
        <v>NOT MET</v>
      </c>
      <c r="V66" s="51" t="str">
        <f>VLOOKUP(Table114[[#This Row],[Control]],'Support(Practical)'!$R:$AD,13,FALSE)</f>
        <v>NOT MET</v>
      </c>
      <c r="W66" s="51" t="str">
        <f>IF(VLOOKUP(Table114[[#This Row],[Control]],'Support(Practical)'!R:X,7,FALSE)="Marked N/A","Marked N/A in Theoretical","")</f>
        <v/>
      </c>
      <c r="X66" s="4"/>
    </row>
    <row r="67" spans="1:24" ht="75" x14ac:dyDescent="0.25">
      <c r="A67" s="34" t="s">
        <v>15</v>
      </c>
      <c r="B67" s="34">
        <v>0</v>
      </c>
      <c r="C67" s="34">
        <v>0</v>
      </c>
      <c r="D67" s="34">
        <v>0</v>
      </c>
      <c r="E67" s="34">
        <v>1</v>
      </c>
      <c r="F67" s="35">
        <v>2209</v>
      </c>
      <c r="G67" s="80">
        <v>2209.1</v>
      </c>
      <c r="H67" s="65"/>
      <c r="I67" s="65" t="s">
        <v>141</v>
      </c>
      <c r="J67" s="51">
        <f>VLOOKUP(Table103[[#This Row],[IASME QID]],'Answers &amp; Theoretical'!G:L,6,FALSE)</f>
        <v>0</v>
      </c>
      <c r="K67" s="47"/>
      <c r="L67" s="48" t="s">
        <v>74</v>
      </c>
      <c r="M67" s="48"/>
      <c r="O67" s="139" t="s">
        <v>15</v>
      </c>
      <c r="P67" s="148">
        <v>2322</v>
      </c>
      <c r="Q67" s="47"/>
      <c r="R67" s="47"/>
      <c r="S67" s="88">
        <f>VLOOKUP(Table114[[#This Row],[Control]],'Support(Practical)'!$R:$AD,10,FALSE)</f>
        <v>0</v>
      </c>
      <c r="T67" s="51" t="str">
        <f>VLOOKUP(Table114[[#This Row],[Control]],'Support(Practical)'!$R:$AD,11,FALSE)</f>
        <v>NOT MET</v>
      </c>
      <c r="U67" s="51" t="str">
        <f>VLOOKUP(Table114[[#This Row],[Control]],'Support(Practical)'!$R:$AD,12,FALSE)</f>
        <v>NOT MET</v>
      </c>
      <c r="V67" s="51" t="str">
        <f>VLOOKUP(Table114[[#This Row],[Control]],'Support(Practical)'!$R:$AD,13,FALSE)</f>
        <v>NOT MET</v>
      </c>
      <c r="W67" s="51" t="str">
        <f>IF(VLOOKUP(Table114[[#This Row],[Control]],'Support(Practical)'!R:X,7,FALSE)="Marked N/A","Marked N/A in Theoretical","")</f>
        <v/>
      </c>
      <c r="X67" s="4"/>
    </row>
    <row r="68" spans="1:24" ht="75" x14ac:dyDescent="0.25">
      <c r="A68" s="32" t="s">
        <v>15</v>
      </c>
      <c r="B68" s="32">
        <v>0</v>
      </c>
      <c r="C68" s="32">
        <v>1</v>
      </c>
      <c r="D68" s="32">
        <v>1</v>
      </c>
      <c r="E68" s="32">
        <v>1</v>
      </c>
      <c r="F68" s="33">
        <v>2210</v>
      </c>
      <c r="G68" s="79">
        <v>2210.1</v>
      </c>
      <c r="H68" s="64"/>
      <c r="I68" s="64" t="s">
        <v>142</v>
      </c>
      <c r="J68" s="51">
        <f>VLOOKUP(Table103[[#This Row],[IASME QID]],'Answers &amp; Theoretical'!G:L,6,FALSE)</f>
        <v>0</v>
      </c>
      <c r="K68" s="47"/>
      <c r="L68" s="48" t="s">
        <v>74</v>
      </c>
      <c r="M68" s="48"/>
      <c r="O68" s="139" t="s">
        <v>15</v>
      </c>
      <c r="P68" s="148">
        <v>2323</v>
      </c>
      <c r="Q68" s="47"/>
      <c r="R68" s="47"/>
      <c r="S68" s="88">
        <f>VLOOKUP(Table114[[#This Row],[Control]],'Support(Practical)'!$R:$AD,10,FALSE)</f>
        <v>0</v>
      </c>
      <c r="T68" s="51" t="str">
        <f>VLOOKUP(Table114[[#This Row],[Control]],'Support(Practical)'!$R:$AD,11,FALSE)</f>
        <v>NOT MET</v>
      </c>
      <c r="U68" s="51" t="str">
        <f>VLOOKUP(Table114[[#This Row],[Control]],'Support(Practical)'!$R:$AD,12,FALSE)</f>
        <v>NOT MET</v>
      </c>
      <c r="V68" s="51" t="str">
        <f>VLOOKUP(Table114[[#This Row],[Control]],'Support(Practical)'!$R:$AD,13,FALSE)</f>
        <v>NOT MET</v>
      </c>
      <c r="W68" s="51" t="str">
        <f>IF(VLOOKUP(Table114[[#This Row],[Control]],'Support(Practical)'!R:X,7,FALSE)="Marked N/A","Marked N/A in Theoretical","")</f>
        <v/>
      </c>
      <c r="X68" s="4"/>
    </row>
    <row r="69" spans="1:24" ht="75" x14ac:dyDescent="0.25">
      <c r="A69" s="32" t="s">
        <v>15</v>
      </c>
      <c r="B69" s="32">
        <v>0</v>
      </c>
      <c r="C69" s="32">
        <v>1</v>
      </c>
      <c r="D69" s="32">
        <v>1</v>
      </c>
      <c r="E69" s="32">
        <v>1</v>
      </c>
      <c r="F69" s="33">
        <v>2210</v>
      </c>
      <c r="G69" s="79">
        <v>2210.1999999999998</v>
      </c>
      <c r="H69" s="64"/>
      <c r="I69" s="64" t="s">
        <v>143</v>
      </c>
      <c r="J69" s="51">
        <f>VLOOKUP(Table103[[#This Row],[IASME QID]],'Answers &amp; Theoretical'!G:L,6,FALSE)</f>
        <v>0</v>
      </c>
      <c r="K69" s="47"/>
      <c r="L69" s="48" t="s">
        <v>74</v>
      </c>
      <c r="M69" s="48"/>
      <c r="O69" s="139" t="s">
        <v>15</v>
      </c>
      <c r="P69" s="148">
        <v>2400</v>
      </c>
      <c r="Q69" s="47"/>
      <c r="R69" s="47"/>
      <c r="S69" s="88">
        <f>VLOOKUP(Table114[[#This Row],[Control]],'Support(Practical)'!$R:$AD,10,FALSE)</f>
        <v>0</v>
      </c>
      <c r="T69" s="51" t="str">
        <f>VLOOKUP(Table114[[#This Row],[Control]],'Support(Practical)'!$R:$AD,11,FALSE)</f>
        <v>NOT MET</v>
      </c>
      <c r="U69" s="51" t="str">
        <f>VLOOKUP(Table114[[#This Row],[Control]],'Support(Practical)'!$R:$AD,12,FALSE)</f>
        <v>NOT MET</v>
      </c>
      <c r="V69" s="51" t="str">
        <f>VLOOKUP(Table114[[#This Row],[Control]],'Support(Practical)'!$R:$AD,13,FALSE)</f>
        <v>NOT MET</v>
      </c>
      <c r="W69" s="51" t="str">
        <f>IF(VLOOKUP(Table114[[#This Row],[Control]],'Support(Practical)'!R:X,7,FALSE)="Marked N/A","Marked N/A in Theoretical","")</f>
        <v/>
      </c>
      <c r="X69" s="4"/>
    </row>
    <row r="70" spans="1:24" ht="60" x14ac:dyDescent="0.25">
      <c r="A70" s="34" t="s">
        <v>15</v>
      </c>
      <c r="B70" s="34">
        <v>0</v>
      </c>
      <c r="C70" s="34">
        <v>1</v>
      </c>
      <c r="D70" s="34">
        <v>1</v>
      </c>
      <c r="E70" s="34">
        <v>1</v>
      </c>
      <c r="F70" s="35">
        <v>2211</v>
      </c>
      <c r="G70" s="80">
        <v>2211.1</v>
      </c>
      <c r="H70" s="65"/>
      <c r="I70" s="65" t="s">
        <v>144</v>
      </c>
      <c r="J70" s="51">
        <f>VLOOKUP(Table103[[#This Row],[IASME QID]],'Answers &amp; Theoretical'!G:L,6,FALSE)</f>
        <v>0</v>
      </c>
      <c r="K70" s="47"/>
      <c r="L70" s="48" t="s">
        <v>74</v>
      </c>
      <c r="M70" s="48"/>
      <c r="O70" s="139" t="s">
        <v>15</v>
      </c>
      <c r="P70" s="148">
        <v>2401</v>
      </c>
      <c r="Q70" s="47"/>
      <c r="R70" s="47"/>
      <c r="S70" s="88">
        <f>VLOOKUP(Table114[[#This Row],[Control]],'Support(Practical)'!$R:$AD,10,FALSE)</f>
        <v>0</v>
      </c>
      <c r="T70" s="51" t="str">
        <f>VLOOKUP(Table114[[#This Row],[Control]],'Support(Practical)'!$R:$AD,11,FALSE)</f>
        <v>NOT MET</v>
      </c>
      <c r="U70" s="51" t="str">
        <f>VLOOKUP(Table114[[#This Row],[Control]],'Support(Practical)'!$R:$AD,12,FALSE)</f>
        <v>NOT MET</v>
      </c>
      <c r="V70" s="51" t="str">
        <f>VLOOKUP(Table114[[#This Row],[Control]],'Support(Practical)'!$R:$AD,13,FALSE)</f>
        <v>NOT MET</v>
      </c>
      <c r="W70" s="51" t="str">
        <f>IF(VLOOKUP(Table114[[#This Row],[Control]],'Support(Practical)'!R:X,7,FALSE)="Marked N/A","Marked N/A in Theoretical","")</f>
        <v/>
      </c>
      <c r="X70" s="4"/>
    </row>
    <row r="71" spans="1:24" ht="60" x14ac:dyDescent="0.25">
      <c r="A71" s="34" t="s">
        <v>15</v>
      </c>
      <c r="B71" s="34">
        <v>0</v>
      </c>
      <c r="C71" s="34">
        <v>1</v>
      </c>
      <c r="D71" s="34">
        <v>1</v>
      </c>
      <c r="E71" s="34">
        <v>1</v>
      </c>
      <c r="F71" s="35">
        <v>2211</v>
      </c>
      <c r="G71" s="80">
        <v>2211.1999999999998</v>
      </c>
      <c r="H71" s="65"/>
      <c r="I71" s="65" t="s">
        <v>145</v>
      </c>
      <c r="J71" s="51">
        <f>VLOOKUP(Table103[[#This Row],[IASME QID]],'Answers &amp; Theoretical'!G:L,6,FALSE)</f>
        <v>0</v>
      </c>
      <c r="K71" s="47"/>
      <c r="L71" s="48" t="s">
        <v>74</v>
      </c>
      <c r="M71" s="48"/>
      <c r="O71" s="139" t="s">
        <v>15</v>
      </c>
      <c r="P71" s="148">
        <v>2402</v>
      </c>
      <c r="Q71" s="47"/>
      <c r="R71" s="47"/>
      <c r="S71" s="88">
        <f>VLOOKUP(Table114[[#This Row],[Control]],'Support(Practical)'!$R:$AD,10,FALSE)</f>
        <v>0</v>
      </c>
      <c r="T71" s="51" t="str">
        <f>VLOOKUP(Table114[[#This Row],[Control]],'Support(Practical)'!$R:$AD,11,FALSE)</f>
        <v>NOT MET</v>
      </c>
      <c r="U71" s="51" t="str">
        <f>VLOOKUP(Table114[[#This Row],[Control]],'Support(Practical)'!$R:$AD,12,FALSE)</f>
        <v>NOT MET</v>
      </c>
      <c r="V71" s="51" t="str">
        <f>VLOOKUP(Table114[[#This Row],[Control]],'Support(Practical)'!$R:$AD,13,FALSE)</f>
        <v>NOT MET</v>
      </c>
      <c r="W71" s="51" t="str">
        <f>IF(VLOOKUP(Table114[[#This Row],[Control]],'Support(Practical)'!R:X,7,FALSE)="Marked N/A","Marked N/A in Theoretical","")</f>
        <v/>
      </c>
      <c r="X71" s="4"/>
    </row>
    <row r="72" spans="1:24" ht="150" x14ac:dyDescent="0.25">
      <c r="A72" s="32" t="s">
        <v>15</v>
      </c>
      <c r="B72" s="32">
        <v>0</v>
      </c>
      <c r="C72" s="32">
        <v>0</v>
      </c>
      <c r="D72" s="32">
        <v>1</v>
      </c>
      <c r="E72" s="32">
        <v>1</v>
      </c>
      <c r="F72" s="33">
        <v>2212</v>
      </c>
      <c r="G72" s="79">
        <v>2212.1</v>
      </c>
      <c r="H72" s="64"/>
      <c r="I72" s="64" t="s">
        <v>146</v>
      </c>
      <c r="J72" s="51">
        <f>VLOOKUP(Table103[[#This Row],[IASME QID]],'Answers &amp; Theoretical'!G:L,6,FALSE)</f>
        <v>0</v>
      </c>
      <c r="K72" s="47"/>
      <c r="L72" s="48" t="s">
        <v>74</v>
      </c>
      <c r="M72" s="48"/>
      <c r="O72" s="139" t="s">
        <v>15</v>
      </c>
      <c r="P72" s="148">
        <v>2403</v>
      </c>
      <c r="Q72" s="47"/>
      <c r="R72" s="47"/>
      <c r="S72" s="88">
        <f>VLOOKUP(Table114[[#This Row],[Control]],'Support(Practical)'!$R:$AD,10,FALSE)</f>
        <v>0</v>
      </c>
      <c r="T72" s="51" t="str">
        <f>VLOOKUP(Table114[[#This Row],[Control]],'Support(Practical)'!$R:$AD,11,FALSE)</f>
        <v>NOT MET</v>
      </c>
      <c r="U72" s="51" t="str">
        <f>VLOOKUP(Table114[[#This Row],[Control]],'Support(Practical)'!$R:$AD,12,FALSE)</f>
        <v>NOT MET</v>
      </c>
      <c r="V72" s="51" t="str">
        <f>VLOOKUP(Table114[[#This Row],[Control]],'Support(Practical)'!$R:$AD,13,FALSE)</f>
        <v>NOT MET</v>
      </c>
      <c r="W72" s="51" t="str">
        <f>IF(VLOOKUP(Table114[[#This Row],[Control]],'Support(Practical)'!R:X,7,FALSE)="Marked N/A","Marked N/A in Theoretical","")</f>
        <v/>
      </c>
      <c r="X72" s="4"/>
    </row>
    <row r="73" spans="1:24" ht="75" x14ac:dyDescent="0.25">
      <c r="A73" s="34" t="s">
        <v>15</v>
      </c>
      <c r="B73" s="34">
        <v>0</v>
      </c>
      <c r="C73" s="34">
        <v>1</v>
      </c>
      <c r="D73" s="34">
        <v>1</v>
      </c>
      <c r="E73" s="34">
        <v>1</v>
      </c>
      <c r="F73" s="35">
        <v>2213</v>
      </c>
      <c r="G73" s="80">
        <v>2213.1</v>
      </c>
      <c r="H73" s="65"/>
      <c r="I73" s="65" t="s">
        <v>147</v>
      </c>
      <c r="J73" s="51">
        <f>VLOOKUP(Table103[[#This Row],[IASME QID]],'Answers &amp; Theoretical'!G:L,6,FALSE)</f>
        <v>0</v>
      </c>
      <c r="K73" s="47"/>
      <c r="L73" s="48" t="s">
        <v>74</v>
      </c>
      <c r="M73" s="48"/>
      <c r="O73" s="139" t="s">
        <v>15</v>
      </c>
      <c r="P73" s="148">
        <v>2404</v>
      </c>
      <c r="Q73" s="47"/>
      <c r="R73" s="47"/>
      <c r="S73" s="88">
        <f>VLOOKUP(Table114[[#This Row],[Control]],'Support(Practical)'!$R:$AD,10,FALSE)</f>
        <v>0</v>
      </c>
      <c r="T73" s="51" t="str">
        <f>VLOOKUP(Table114[[#This Row],[Control]],'Support(Practical)'!$R:$AD,11,FALSE)</f>
        <v>NOT MET</v>
      </c>
      <c r="U73" s="51" t="str">
        <f>VLOOKUP(Table114[[#This Row],[Control]],'Support(Practical)'!$R:$AD,12,FALSE)</f>
        <v>NOT MET</v>
      </c>
      <c r="V73" s="51" t="str">
        <f>VLOOKUP(Table114[[#This Row],[Control]],'Support(Practical)'!$R:$AD,13,FALSE)</f>
        <v>NOT MET</v>
      </c>
      <c r="W73" s="51" t="str">
        <f>IF(VLOOKUP(Table114[[#This Row],[Control]],'Support(Practical)'!R:X,7,FALSE)="Marked N/A","Marked N/A in Theoretical","")</f>
        <v/>
      </c>
      <c r="X73" s="4"/>
    </row>
    <row r="74" spans="1:24" ht="60" x14ac:dyDescent="0.25">
      <c r="A74" s="34" t="s">
        <v>15</v>
      </c>
      <c r="B74" s="34">
        <v>0</v>
      </c>
      <c r="C74" s="34">
        <v>1</v>
      </c>
      <c r="D74" s="34">
        <v>1</v>
      </c>
      <c r="E74" s="34">
        <v>1</v>
      </c>
      <c r="F74" s="35">
        <v>2213</v>
      </c>
      <c r="G74" s="80">
        <v>2213.1999999999998</v>
      </c>
      <c r="H74" s="65"/>
      <c r="I74" s="65" t="s">
        <v>148</v>
      </c>
      <c r="J74" s="51">
        <f>VLOOKUP(Table103[[#This Row],[IASME QID]],'Answers &amp; Theoretical'!G:L,6,FALSE)</f>
        <v>0</v>
      </c>
      <c r="K74" s="47"/>
      <c r="L74" s="48" t="s">
        <v>74</v>
      </c>
      <c r="M74" s="48"/>
      <c r="O74" s="139" t="s">
        <v>15</v>
      </c>
      <c r="P74" s="148">
        <v>2405</v>
      </c>
      <c r="Q74" s="47"/>
      <c r="R74" s="47"/>
      <c r="S74" s="88">
        <f>VLOOKUP(Table114[[#This Row],[Control]],'Support(Practical)'!$R:$AD,10,FALSE)</f>
        <v>0</v>
      </c>
      <c r="T74" s="51" t="str">
        <f>VLOOKUP(Table114[[#This Row],[Control]],'Support(Practical)'!$R:$AD,11,FALSE)</f>
        <v>NOT MET</v>
      </c>
      <c r="U74" s="51" t="str">
        <f>VLOOKUP(Table114[[#This Row],[Control]],'Support(Practical)'!$R:$AD,12,FALSE)</f>
        <v>NOT MET</v>
      </c>
      <c r="V74" s="51" t="str">
        <f>VLOOKUP(Table114[[#This Row],[Control]],'Support(Practical)'!$R:$AD,13,FALSE)</f>
        <v>NOT MET</v>
      </c>
      <c r="W74" s="51" t="str">
        <f>IF(VLOOKUP(Table114[[#This Row],[Control]],'Support(Practical)'!R:X,7,FALSE)="Marked N/A","Marked N/A in Theoretical","")</f>
        <v/>
      </c>
      <c r="X74" s="4"/>
    </row>
    <row r="75" spans="1:24" ht="60" x14ac:dyDescent="0.25">
      <c r="A75" s="32" t="s">
        <v>15</v>
      </c>
      <c r="B75" s="32">
        <v>0</v>
      </c>
      <c r="C75" s="32">
        <v>1</v>
      </c>
      <c r="D75" s="32">
        <v>1</v>
      </c>
      <c r="E75" s="32">
        <v>1</v>
      </c>
      <c r="F75" s="33">
        <v>2214</v>
      </c>
      <c r="G75" s="79">
        <v>2214.1</v>
      </c>
      <c r="H75" s="64"/>
      <c r="I75" s="64" t="s">
        <v>149</v>
      </c>
      <c r="J75" s="51">
        <f>VLOOKUP(Table103[[#This Row],[IASME QID]],'Answers &amp; Theoretical'!G:L,6,FALSE)</f>
        <v>0</v>
      </c>
      <c r="K75" s="47"/>
      <c r="L75" s="48" t="s">
        <v>74</v>
      </c>
      <c r="M75" s="48"/>
      <c r="O75" s="139" t="s">
        <v>15</v>
      </c>
      <c r="P75" s="148">
        <v>2406</v>
      </c>
      <c r="Q75" s="47"/>
      <c r="R75" s="47"/>
      <c r="S75" s="88">
        <f>VLOOKUP(Table114[[#This Row],[Control]],'Support(Practical)'!$R:$AD,10,FALSE)</f>
        <v>0</v>
      </c>
      <c r="T75" s="88">
        <f>VLOOKUP(Table114[[#This Row],[Control]],'Support(Practical)'!$R:$AD,11,FALSE)</f>
        <v>0</v>
      </c>
      <c r="U75" s="51" t="str">
        <f>VLOOKUP(Table114[[#This Row],[Control]],'Support(Practical)'!$R:$AD,12,FALSE)</f>
        <v>NOT MET</v>
      </c>
      <c r="V75" s="51" t="str">
        <f>VLOOKUP(Table114[[#This Row],[Control]],'Support(Practical)'!$R:$AD,13,FALSE)</f>
        <v>NOT MET</v>
      </c>
      <c r="W75" s="51" t="str">
        <f>IF(VLOOKUP(Table114[[#This Row],[Control]],'Support(Practical)'!R:X,7,FALSE)="Marked N/A","Marked N/A in Theoretical","")</f>
        <v/>
      </c>
      <c r="X75" s="4"/>
    </row>
    <row r="76" spans="1:24" ht="60" x14ac:dyDescent="0.25">
      <c r="A76" s="32" t="s">
        <v>15</v>
      </c>
      <c r="B76" s="32">
        <v>0</v>
      </c>
      <c r="C76" s="32">
        <v>1</v>
      </c>
      <c r="D76" s="32">
        <v>1</v>
      </c>
      <c r="E76" s="32">
        <v>1</v>
      </c>
      <c r="F76" s="33">
        <v>2214</v>
      </c>
      <c r="G76" s="79">
        <v>2214.1999999999998</v>
      </c>
      <c r="H76" s="64"/>
      <c r="I76" s="64" t="s">
        <v>150</v>
      </c>
      <c r="J76" s="51">
        <f>VLOOKUP(Table103[[#This Row],[IASME QID]],'Answers &amp; Theoretical'!G:L,6,FALSE)</f>
        <v>0</v>
      </c>
      <c r="K76" s="47"/>
      <c r="L76" s="48" t="s">
        <v>74</v>
      </c>
      <c r="M76" s="48"/>
      <c r="O76" s="139" t="s">
        <v>15</v>
      </c>
      <c r="P76" s="148">
        <v>2407</v>
      </c>
      <c r="Q76" s="47"/>
      <c r="R76" s="47"/>
      <c r="S76" s="88">
        <f>VLOOKUP(Table114[[#This Row],[Control]],'Support(Practical)'!$R:$AD,10,FALSE)</f>
        <v>0</v>
      </c>
      <c r="T76" s="51" t="str">
        <f>VLOOKUP(Table114[[#This Row],[Control]],'Support(Practical)'!$R:$AD,11,FALSE)</f>
        <v>NOT MET</v>
      </c>
      <c r="U76" s="51" t="str">
        <f>VLOOKUP(Table114[[#This Row],[Control]],'Support(Practical)'!$R:$AD,12,FALSE)</f>
        <v>NOT MET</v>
      </c>
      <c r="V76" s="51" t="str">
        <f>VLOOKUP(Table114[[#This Row],[Control]],'Support(Practical)'!$R:$AD,13,FALSE)</f>
        <v>NOT MET</v>
      </c>
      <c r="W76" s="51" t="str">
        <f>IF(VLOOKUP(Table114[[#This Row],[Control]],'Support(Practical)'!R:X,7,FALSE)="Marked N/A","Marked N/A in Theoretical","")</f>
        <v/>
      </c>
      <c r="X76" s="4"/>
    </row>
    <row r="77" spans="1:24" ht="60" x14ac:dyDescent="0.25">
      <c r="A77" s="32" t="s">
        <v>15</v>
      </c>
      <c r="B77" s="32">
        <v>0</v>
      </c>
      <c r="C77" s="32">
        <v>1</v>
      </c>
      <c r="D77" s="32">
        <v>1</v>
      </c>
      <c r="E77" s="32">
        <v>1</v>
      </c>
      <c r="F77" s="33">
        <v>2214</v>
      </c>
      <c r="G77" s="79">
        <v>2214.3000000000002</v>
      </c>
      <c r="H77" s="64"/>
      <c r="I77" s="64" t="s">
        <v>151</v>
      </c>
      <c r="J77" s="51">
        <f>VLOOKUP(Table103[[#This Row],[IASME QID]],'Answers &amp; Theoretical'!G:L,6,FALSE)</f>
        <v>0</v>
      </c>
      <c r="K77" s="47"/>
      <c r="L77" s="48" t="s">
        <v>74</v>
      </c>
      <c r="M77" s="48"/>
      <c r="O77" s="139" t="s">
        <v>15</v>
      </c>
      <c r="P77" s="148">
        <v>2408</v>
      </c>
      <c r="Q77" s="47"/>
      <c r="R77" s="47"/>
      <c r="S77" s="88">
        <f>VLOOKUP(Table114[[#This Row],[Control]],'Support(Practical)'!$R:$AD,10,FALSE)</f>
        <v>0</v>
      </c>
      <c r="T77" s="51" t="str">
        <f>VLOOKUP(Table114[[#This Row],[Control]],'Support(Practical)'!$R:$AD,11,FALSE)</f>
        <v>NOT MET</v>
      </c>
      <c r="U77" s="51" t="str">
        <f>VLOOKUP(Table114[[#This Row],[Control]],'Support(Practical)'!$R:$AD,12,FALSE)</f>
        <v>NOT MET</v>
      </c>
      <c r="V77" s="51" t="str">
        <f>VLOOKUP(Table114[[#This Row],[Control]],'Support(Practical)'!$R:$AD,13,FALSE)</f>
        <v>NOT MET</v>
      </c>
      <c r="W77" s="51" t="str">
        <f>IF(VLOOKUP(Table114[[#This Row],[Control]],'Support(Practical)'!R:X,7,FALSE)="Marked N/A","Marked N/A in Theoretical","")</f>
        <v/>
      </c>
      <c r="X77" s="4"/>
    </row>
    <row r="78" spans="1:24" ht="60" x14ac:dyDescent="0.25">
      <c r="A78" s="32" t="s">
        <v>15</v>
      </c>
      <c r="B78" s="32">
        <v>0</v>
      </c>
      <c r="C78" s="32">
        <v>1</v>
      </c>
      <c r="D78" s="32">
        <v>1</v>
      </c>
      <c r="E78" s="32">
        <v>1</v>
      </c>
      <c r="F78" s="33">
        <v>2214</v>
      </c>
      <c r="G78" s="79">
        <v>2214.4</v>
      </c>
      <c r="H78" s="64"/>
      <c r="I78" s="64" t="s">
        <v>152</v>
      </c>
      <c r="J78" s="51">
        <f>VLOOKUP(Table103[[#This Row],[IASME QID]],'Answers &amp; Theoretical'!G:L,6,FALSE)</f>
        <v>0</v>
      </c>
      <c r="K78" s="47"/>
      <c r="L78" s="48" t="s">
        <v>74</v>
      </c>
      <c r="M78" s="48"/>
      <c r="O78" s="139" t="s">
        <v>15</v>
      </c>
      <c r="P78" s="148">
        <v>2409</v>
      </c>
      <c r="Q78" s="47"/>
      <c r="R78" s="47"/>
      <c r="S78" s="88">
        <f>VLOOKUP(Table114[[#This Row],[Control]],'Support(Practical)'!$R:$AD,10,FALSE)</f>
        <v>0</v>
      </c>
      <c r="T78" s="51" t="str">
        <f>VLOOKUP(Table114[[#This Row],[Control]],'Support(Practical)'!$R:$AD,11,FALSE)</f>
        <v>NOT MET</v>
      </c>
      <c r="U78" s="51" t="str">
        <f>VLOOKUP(Table114[[#This Row],[Control]],'Support(Practical)'!$R:$AD,12,FALSE)</f>
        <v>NOT MET</v>
      </c>
      <c r="V78" s="51" t="str">
        <f>VLOOKUP(Table114[[#This Row],[Control]],'Support(Practical)'!$R:$AD,13,FALSE)</f>
        <v>NOT MET</v>
      </c>
      <c r="W78" s="51" t="str">
        <f>IF(VLOOKUP(Table114[[#This Row],[Control]],'Support(Practical)'!R:X,7,FALSE)="Marked N/A","Marked N/A in Theoretical","")</f>
        <v/>
      </c>
      <c r="X78" s="4"/>
    </row>
    <row r="79" spans="1:24" ht="105" x14ac:dyDescent="0.25">
      <c r="A79" s="32" t="s">
        <v>15</v>
      </c>
      <c r="B79" s="32">
        <v>0</v>
      </c>
      <c r="C79" s="32">
        <v>1</v>
      </c>
      <c r="D79" s="32">
        <v>1</v>
      </c>
      <c r="E79" s="32">
        <v>1</v>
      </c>
      <c r="F79" s="33">
        <v>2214</v>
      </c>
      <c r="G79" s="79">
        <v>2214.5</v>
      </c>
      <c r="H79" s="64"/>
      <c r="I79" s="64" t="s">
        <v>153</v>
      </c>
      <c r="J79" s="51">
        <f>VLOOKUP(Table103[[#This Row],[IASME QID]],'Answers &amp; Theoretical'!G:L,6,FALSE)</f>
        <v>0</v>
      </c>
      <c r="K79" s="47"/>
      <c r="L79" s="48" t="s">
        <v>74</v>
      </c>
      <c r="M79" s="48"/>
      <c r="O79" s="139" t="s">
        <v>15</v>
      </c>
      <c r="P79" s="148">
        <v>2410</v>
      </c>
      <c r="Q79" s="47"/>
      <c r="R79" s="47"/>
      <c r="S79" s="88">
        <f>VLOOKUP(Table114[[#This Row],[Control]],'Support(Practical)'!$R:$AD,10,FALSE)</f>
        <v>0</v>
      </c>
      <c r="T79" s="51" t="str">
        <f>VLOOKUP(Table114[[#This Row],[Control]],'Support(Practical)'!$R:$AD,11,FALSE)</f>
        <v>NOT MET</v>
      </c>
      <c r="U79" s="51" t="str">
        <f>VLOOKUP(Table114[[#This Row],[Control]],'Support(Practical)'!$R:$AD,12,FALSE)</f>
        <v>NOT MET</v>
      </c>
      <c r="V79" s="51" t="str">
        <f>VLOOKUP(Table114[[#This Row],[Control]],'Support(Practical)'!$R:$AD,13,FALSE)</f>
        <v>NOT MET</v>
      </c>
      <c r="W79" s="51" t="str">
        <f>IF(VLOOKUP(Table114[[#This Row],[Control]],'Support(Practical)'!R:X,7,FALSE)="Marked N/A","Marked N/A in Theoretical","")</f>
        <v/>
      </c>
      <c r="X79" s="4"/>
    </row>
    <row r="80" spans="1:24" ht="90" x14ac:dyDescent="0.25">
      <c r="A80" s="32" t="s">
        <v>15</v>
      </c>
      <c r="B80" s="32">
        <v>0</v>
      </c>
      <c r="C80" s="32">
        <v>1</v>
      </c>
      <c r="D80" s="32">
        <v>1</v>
      </c>
      <c r="E80" s="32">
        <v>1</v>
      </c>
      <c r="F80" s="33">
        <v>2214</v>
      </c>
      <c r="G80" s="79">
        <v>2214.6</v>
      </c>
      <c r="H80" s="64"/>
      <c r="I80" s="64" t="s">
        <v>154</v>
      </c>
      <c r="J80" s="51">
        <f>VLOOKUP(Table103[[#This Row],[IASME QID]],'Answers &amp; Theoretical'!G:L,6,FALSE)</f>
        <v>0</v>
      </c>
      <c r="K80" s="47"/>
      <c r="L80" s="48" t="s">
        <v>74</v>
      </c>
      <c r="M80" s="48"/>
      <c r="O80" s="139" t="s">
        <v>15</v>
      </c>
      <c r="P80" s="148">
        <v>2411</v>
      </c>
      <c r="Q80" s="47"/>
      <c r="R80" s="47"/>
      <c r="S80" s="88">
        <f>VLOOKUP(Table114[[#This Row],[Control]],'Support(Practical)'!$R:$AD,10,FALSE)</f>
        <v>0</v>
      </c>
      <c r="T80" s="51" t="str">
        <f>VLOOKUP(Table114[[#This Row],[Control]],'Support(Practical)'!$R:$AD,11,FALSE)</f>
        <v>NOT MET</v>
      </c>
      <c r="U80" s="51" t="str">
        <f>VLOOKUP(Table114[[#This Row],[Control]],'Support(Practical)'!$R:$AD,12,FALSE)</f>
        <v>NOT MET</v>
      </c>
      <c r="V80" s="51" t="str">
        <f>VLOOKUP(Table114[[#This Row],[Control]],'Support(Practical)'!$R:$AD,13,FALSE)</f>
        <v>NOT MET</v>
      </c>
      <c r="W80" s="51" t="str">
        <f>IF(VLOOKUP(Table114[[#This Row],[Control]],'Support(Practical)'!R:X,7,FALSE)="Marked N/A","Marked N/A in Theoretical","")</f>
        <v/>
      </c>
      <c r="X80" s="4"/>
    </row>
    <row r="81" spans="1:24" ht="60" x14ac:dyDescent="0.25">
      <c r="A81" s="32" t="s">
        <v>15</v>
      </c>
      <c r="B81" s="32">
        <v>0</v>
      </c>
      <c r="C81" s="32">
        <v>1</v>
      </c>
      <c r="D81" s="32">
        <v>1</v>
      </c>
      <c r="E81" s="32">
        <v>1</v>
      </c>
      <c r="F81" s="33">
        <v>2214</v>
      </c>
      <c r="G81" s="79">
        <v>2214.6999999999998</v>
      </c>
      <c r="H81" s="64"/>
      <c r="I81" s="64" t="s">
        <v>155</v>
      </c>
      <c r="J81" s="51">
        <f>VLOOKUP(Table103[[#This Row],[IASME QID]],'Answers &amp; Theoretical'!G:L,6,FALSE)</f>
        <v>0</v>
      </c>
      <c r="K81" s="47"/>
      <c r="L81" s="48" t="s">
        <v>74</v>
      </c>
      <c r="M81" s="48"/>
      <c r="O81" s="139" t="s">
        <v>15</v>
      </c>
      <c r="P81" s="148">
        <v>2412</v>
      </c>
      <c r="Q81" s="47"/>
      <c r="R81" s="47"/>
      <c r="S81" s="88">
        <f>VLOOKUP(Table114[[#This Row],[Control]],'Support(Practical)'!$R:$AD,10,FALSE)</f>
        <v>0</v>
      </c>
      <c r="T81" s="51" t="str">
        <f>VLOOKUP(Table114[[#This Row],[Control]],'Support(Practical)'!$R:$AD,11,FALSE)</f>
        <v>NOT MET</v>
      </c>
      <c r="U81" s="51" t="str">
        <f>VLOOKUP(Table114[[#This Row],[Control]],'Support(Practical)'!$R:$AD,12,FALSE)</f>
        <v>NOT MET</v>
      </c>
      <c r="V81" s="51" t="str">
        <f>VLOOKUP(Table114[[#This Row],[Control]],'Support(Practical)'!$R:$AD,13,FALSE)</f>
        <v>NOT MET</v>
      </c>
      <c r="W81" s="51" t="str">
        <f>IF(VLOOKUP(Table114[[#This Row],[Control]],'Support(Practical)'!R:X,7,FALSE)="Marked N/A","Marked N/A in Theoretical","")</f>
        <v/>
      </c>
      <c r="X81" s="4"/>
    </row>
    <row r="82" spans="1:24" ht="60" x14ac:dyDescent="0.25">
      <c r="A82" s="34" t="s">
        <v>15</v>
      </c>
      <c r="B82" s="34">
        <v>0</v>
      </c>
      <c r="C82" s="34">
        <v>1</v>
      </c>
      <c r="D82" s="34">
        <v>1</v>
      </c>
      <c r="E82" s="34">
        <v>1</v>
      </c>
      <c r="F82" s="35">
        <v>2215</v>
      </c>
      <c r="G82" s="80">
        <v>2215.1</v>
      </c>
      <c r="H82" s="65"/>
      <c r="I82" s="65" t="s">
        <v>156</v>
      </c>
      <c r="J82" s="51">
        <f>VLOOKUP(Table103[[#This Row],[IASME QID]],'Answers &amp; Theoretical'!G:L,6,FALSE)</f>
        <v>0</v>
      </c>
      <c r="K82" s="47"/>
      <c r="L82" s="48" t="s">
        <v>74</v>
      </c>
      <c r="M82" s="48"/>
      <c r="O82" s="139" t="s">
        <v>15</v>
      </c>
      <c r="P82" s="148">
        <v>2413</v>
      </c>
      <c r="Q82" s="47"/>
      <c r="R82" s="47"/>
      <c r="S82" s="88">
        <f>VLOOKUP(Table114[[#This Row],[Control]],'Support(Practical)'!$R:$AD,10,FALSE)</f>
        <v>0</v>
      </c>
      <c r="T82" s="51" t="str">
        <f>VLOOKUP(Table114[[#This Row],[Control]],'Support(Practical)'!$R:$AD,11,FALSE)</f>
        <v>NOT MET</v>
      </c>
      <c r="U82" s="51" t="str">
        <f>VLOOKUP(Table114[[#This Row],[Control]],'Support(Practical)'!$R:$AD,12,FALSE)</f>
        <v>NOT MET</v>
      </c>
      <c r="V82" s="51" t="str">
        <f>VLOOKUP(Table114[[#This Row],[Control]],'Support(Practical)'!$R:$AD,13,FALSE)</f>
        <v>NOT MET</v>
      </c>
      <c r="W82" s="51" t="str">
        <f>IF(VLOOKUP(Table114[[#This Row],[Control]],'Support(Practical)'!R:X,7,FALSE)="Marked N/A","Marked N/A in Theoretical","")</f>
        <v/>
      </c>
      <c r="X82" s="4"/>
    </row>
    <row r="83" spans="1:24" ht="60" x14ac:dyDescent="0.25">
      <c r="A83" s="32" t="s">
        <v>15</v>
      </c>
      <c r="B83" s="32">
        <v>0</v>
      </c>
      <c r="C83" s="32">
        <v>0</v>
      </c>
      <c r="D83" s="32">
        <v>1</v>
      </c>
      <c r="E83" s="32">
        <v>1</v>
      </c>
      <c r="F83" s="33">
        <v>2216</v>
      </c>
      <c r="G83" s="79">
        <v>2216.1</v>
      </c>
      <c r="H83" s="64"/>
      <c r="I83" s="64" t="s">
        <v>157</v>
      </c>
      <c r="J83" s="51">
        <f>VLOOKUP(Table103[[#This Row],[IASME QID]],'Answers &amp; Theoretical'!G:L,6,FALSE)</f>
        <v>0</v>
      </c>
      <c r="K83" s="47"/>
      <c r="L83" s="48" t="s">
        <v>74</v>
      </c>
      <c r="M83" s="48"/>
      <c r="O83" s="139" t="s">
        <v>15</v>
      </c>
      <c r="P83" s="148">
        <v>2414</v>
      </c>
      <c r="Q83" s="47"/>
      <c r="R83" s="47"/>
      <c r="S83" s="88">
        <f>VLOOKUP(Table114[[#This Row],[Control]],'Support(Practical)'!$R:$AD,10,FALSE)</f>
        <v>0</v>
      </c>
      <c r="T83" s="51" t="str">
        <f>VLOOKUP(Table114[[#This Row],[Control]],'Support(Practical)'!$R:$AD,11,FALSE)</f>
        <v>NOT MET</v>
      </c>
      <c r="U83" s="51" t="str">
        <f>VLOOKUP(Table114[[#This Row],[Control]],'Support(Practical)'!$R:$AD,12,FALSE)</f>
        <v>NOT MET</v>
      </c>
      <c r="V83" s="51" t="str">
        <f>VLOOKUP(Table114[[#This Row],[Control]],'Support(Practical)'!$R:$AD,13,FALSE)</f>
        <v>NOT MET</v>
      </c>
      <c r="W83" s="51" t="str">
        <f>IF(VLOOKUP(Table114[[#This Row],[Control]],'Support(Practical)'!R:X,7,FALSE)="Marked N/A","Marked N/A in Theoretical","")</f>
        <v/>
      </c>
      <c r="X83" s="4"/>
    </row>
    <row r="84" spans="1:24" ht="60" x14ac:dyDescent="0.25">
      <c r="A84" s="32" t="s">
        <v>15</v>
      </c>
      <c r="B84" s="32">
        <v>0</v>
      </c>
      <c r="C84" s="32">
        <v>0</v>
      </c>
      <c r="D84" s="32">
        <v>1</v>
      </c>
      <c r="E84" s="32">
        <v>1</v>
      </c>
      <c r="F84" s="33">
        <v>2216</v>
      </c>
      <c r="G84" s="79">
        <v>2216.1999999999998</v>
      </c>
      <c r="H84" s="64"/>
      <c r="I84" s="64" t="s">
        <v>158</v>
      </c>
      <c r="J84" s="51">
        <f>VLOOKUP(Table103[[#This Row],[IASME QID]],'Answers &amp; Theoretical'!G:L,6,FALSE)</f>
        <v>0</v>
      </c>
      <c r="K84" s="47"/>
      <c r="L84" s="48" t="s">
        <v>74</v>
      </c>
      <c r="M84" s="48"/>
      <c r="O84" s="139" t="s">
        <v>15</v>
      </c>
      <c r="P84" s="148">
        <v>2415</v>
      </c>
      <c r="Q84" s="47"/>
      <c r="R84" s="47"/>
      <c r="S84" s="88">
        <f>VLOOKUP(Table114[[#This Row],[Control]],'Support(Practical)'!$R:$AD,10,FALSE)</f>
        <v>0</v>
      </c>
      <c r="T84" s="88">
        <f>VLOOKUP(Table114[[#This Row],[Control]],'Support(Practical)'!$R:$AD,11,FALSE)</f>
        <v>0</v>
      </c>
      <c r="U84" s="88">
        <f>VLOOKUP(Table114[[#This Row],[Control]],'Support(Practical)'!$R:$AD,12,FALSE)</f>
        <v>0</v>
      </c>
      <c r="V84" s="51" t="str">
        <f>VLOOKUP(Table114[[#This Row],[Control]],'Support(Practical)'!$R:$AD,13,FALSE)</f>
        <v>NOT MET</v>
      </c>
      <c r="W84" s="51" t="str">
        <f>IF(VLOOKUP(Table114[[#This Row],[Control]],'Support(Practical)'!R:X,7,FALSE)="Marked N/A","Marked N/A in Theoretical","")</f>
        <v/>
      </c>
      <c r="X84" s="4"/>
    </row>
    <row r="85" spans="1:24" ht="60" x14ac:dyDescent="0.25">
      <c r="A85" s="34" t="s">
        <v>15</v>
      </c>
      <c r="B85" s="34">
        <v>0</v>
      </c>
      <c r="C85" s="34">
        <v>1</v>
      </c>
      <c r="D85" s="34">
        <v>1</v>
      </c>
      <c r="E85" s="34">
        <v>1</v>
      </c>
      <c r="F85" s="35">
        <v>2217</v>
      </c>
      <c r="G85" s="80">
        <v>2217.1</v>
      </c>
      <c r="H85" s="65"/>
      <c r="I85" s="65" t="s">
        <v>159</v>
      </c>
      <c r="J85" s="51">
        <f>VLOOKUP(Table103[[#This Row],[IASME QID]],'Answers &amp; Theoretical'!G:L,6,FALSE)</f>
        <v>0</v>
      </c>
      <c r="K85" s="47"/>
      <c r="L85" s="48" t="s">
        <v>74</v>
      </c>
      <c r="M85" s="48"/>
      <c r="O85" s="139" t="s">
        <v>15</v>
      </c>
      <c r="P85" s="148">
        <v>2416</v>
      </c>
      <c r="Q85" s="47"/>
      <c r="R85" s="47"/>
      <c r="S85" s="88">
        <f>VLOOKUP(Table114[[#This Row],[Control]],'Support(Practical)'!$R:$AD,10,FALSE)</f>
        <v>0</v>
      </c>
      <c r="T85" s="88">
        <f>VLOOKUP(Table114[[#This Row],[Control]],'Support(Practical)'!$R:$AD,11,FALSE)</f>
        <v>0</v>
      </c>
      <c r="U85" s="51" t="str">
        <f>VLOOKUP(Table114[[#This Row],[Control]],'Support(Practical)'!$R:$AD,12,FALSE)</f>
        <v>NOT MET</v>
      </c>
      <c r="V85" s="51" t="str">
        <f>VLOOKUP(Table114[[#This Row],[Control]],'Support(Practical)'!$R:$AD,13,FALSE)</f>
        <v>NOT MET</v>
      </c>
      <c r="W85" s="51" t="str">
        <f>IF(VLOOKUP(Table114[[#This Row],[Control]],'Support(Practical)'!R:X,7,FALSE)="Marked N/A","Marked N/A in Theoretical","")</f>
        <v/>
      </c>
      <c r="X85" s="4"/>
    </row>
    <row r="86" spans="1:24" ht="60" x14ac:dyDescent="0.25">
      <c r="A86" s="34" t="s">
        <v>15</v>
      </c>
      <c r="B86" s="34">
        <v>0</v>
      </c>
      <c r="C86" s="34">
        <v>1</v>
      </c>
      <c r="D86" s="34">
        <v>1</v>
      </c>
      <c r="E86" s="34">
        <v>1</v>
      </c>
      <c r="F86" s="35">
        <v>2217</v>
      </c>
      <c r="G86" s="80">
        <v>2217.1999999999998</v>
      </c>
      <c r="H86" s="65"/>
      <c r="I86" s="65" t="s">
        <v>160</v>
      </c>
      <c r="J86" s="51">
        <f>VLOOKUP(Table103[[#This Row],[IASME QID]],'Answers &amp; Theoretical'!G:L,6,FALSE)</f>
        <v>0</v>
      </c>
      <c r="K86" s="47"/>
      <c r="L86" s="48" t="s">
        <v>74</v>
      </c>
      <c r="M86" s="48"/>
      <c r="O86" s="139" t="s">
        <v>15</v>
      </c>
      <c r="P86" s="148">
        <v>2417</v>
      </c>
      <c r="Q86" s="47"/>
      <c r="R86" s="47"/>
      <c r="S86" s="88">
        <f>VLOOKUP(Table114[[#This Row],[Control]],'Support(Practical)'!$R:$AD,10,FALSE)</f>
        <v>0</v>
      </c>
      <c r="T86" s="51" t="str">
        <f>VLOOKUP(Table114[[#This Row],[Control]],'Support(Practical)'!$R:$AD,11,FALSE)</f>
        <v>NOT MET</v>
      </c>
      <c r="U86" s="51" t="str">
        <f>VLOOKUP(Table114[[#This Row],[Control]],'Support(Practical)'!$R:$AD,12,FALSE)</f>
        <v>NOT MET</v>
      </c>
      <c r="V86" s="51" t="str">
        <f>VLOOKUP(Table114[[#This Row],[Control]],'Support(Practical)'!$R:$AD,13,FALSE)</f>
        <v>NOT MET</v>
      </c>
      <c r="W86" s="51" t="str">
        <f>IF(VLOOKUP(Table114[[#This Row],[Control]],'Support(Practical)'!R:X,7,FALSE)="Marked N/A","Marked N/A in Theoretical","")</f>
        <v/>
      </c>
      <c r="X86" s="4"/>
    </row>
    <row r="87" spans="1:24" ht="60" x14ac:dyDescent="0.25">
      <c r="A87" s="32" t="s">
        <v>15</v>
      </c>
      <c r="B87" s="32">
        <v>0</v>
      </c>
      <c r="C87" s="32">
        <v>1</v>
      </c>
      <c r="D87" s="32">
        <v>1</v>
      </c>
      <c r="E87" s="32">
        <v>1</v>
      </c>
      <c r="F87" s="33">
        <v>2218</v>
      </c>
      <c r="G87" s="79">
        <v>2218.1</v>
      </c>
      <c r="H87" s="64"/>
      <c r="I87" s="64" t="s">
        <v>161</v>
      </c>
      <c r="J87" s="51">
        <f>VLOOKUP(Table103[[#This Row],[IASME QID]],'Answers &amp; Theoretical'!G:L,6,FALSE)</f>
        <v>0</v>
      </c>
      <c r="K87" s="47"/>
      <c r="L87" s="48" t="s">
        <v>74</v>
      </c>
      <c r="M87" s="48"/>
      <c r="O87" s="139" t="s">
        <v>15</v>
      </c>
      <c r="P87" s="148">
        <v>2418</v>
      </c>
      <c r="Q87" s="47"/>
      <c r="R87" s="47"/>
      <c r="S87" s="88">
        <f>VLOOKUP(Table114[[#This Row],[Control]],'Support(Practical)'!$R:$AD,10,FALSE)</f>
        <v>0</v>
      </c>
      <c r="T87" s="51" t="str">
        <f>VLOOKUP(Table114[[#This Row],[Control]],'Support(Practical)'!$R:$AD,11,FALSE)</f>
        <v>NOT MET</v>
      </c>
      <c r="U87" s="51" t="str">
        <f>VLOOKUP(Table114[[#This Row],[Control]],'Support(Practical)'!$R:$AD,12,FALSE)</f>
        <v>NOT MET</v>
      </c>
      <c r="V87" s="51" t="str">
        <f>VLOOKUP(Table114[[#This Row],[Control]],'Support(Practical)'!$R:$AD,13,FALSE)</f>
        <v>NOT MET</v>
      </c>
      <c r="W87" s="51" t="str">
        <f>IF(VLOOKUP(Table114[[#This Row],[Control]],'Support(Practical)'!R:X,7,FALSE)="Marked N/A","Marked N/A in Theoretical","")</f>
        <v/>
      </c>
      <c r="X87" s="4"/>
    </row>
    <row r="88" spans="1:24" ht="150" x14ac:dyDescent="0.25">
      <c r="A88" s="34" t="s">
        <v>15</v>
      </c>
      <c r="B88" s="34">
        <v>0</v>
      </c>
      <c r="C88" s="34">
        <v>1</v>
      </c>
      <c r="D88" s="34">
        <v>0</v>
      </c>
      <c r="E88" s="34">
        <v>0</v>
      </c>
      <c r="F88" s="35">
        <v>2300</v>
      </c>
      <c r="G88" s="80">
        <v>2300.1</v>
      </c>
      <c r="H88" s="65"/>
      <c r="I88" s="65" t="s">
        <v>162</v>
      </c>
      <c r="J88" s="51">
        <f>VLOOKUP(Table103[[#This Row],[IASME QID]],'Answers &amp; Theoretical'!G:L,6,FALSE)</f>
        <v>0</v>
      </c>
      <c r="K88" s="47"/>
      <c r="L88" s="48" t="s">
        <v>74</v>
      </c>
      <c r="M88" s="48"/>
      <c r="O88" s="139" t="s">
        <v>15</v>
      </c>
      <c r="P88" s="148">
        <v>2419</v>
      </c>
      <c r="Q88" s="47"/>
      <c r="R88" s="47"/>
      <c r="S88" s="88">
        <f>VLOOKUP(Table114[[#This Row],[Control]],'Support(Practical)'!$R:$AD,10,FALSE)</f>
        <v>0</v>
      </c>
      <c r="T88" s="51" t="str">
        <f>VLOOKUP(Table114[[#This Row],[Control]],'Support(Practical)'!$R:$AD,11,FALSE)</f>
        <v>NOT MET</v>
      </c>
      <c r="U88" s="51" t="str">
        <f>VLOOKUP(Table114[[#This Row],[Control]],'Support(Practical)'!$R:$AD,12,FALSE)</f>
        <v>NOT MET</v>
      </c>
      <c r="V88" s="51" t="str">
        <f>VLOOKUP(Table114[[#This Row],[Control]],'Support(Practical)'!$R:$AD,13,FALSE)</f>
        <v>NOT MET</v>
      </c>
      <c r="W88" s="51" t="str">
        <f>IF(VLOOKUP(Table114[[#This Row],[Control]],'Support(Practical)'!R:X,7,FALSE)="Marked N/A","Marked N/A in Theoretical","")</f>
        <v/>
      </c>
      <c r="X88" s="4"/>
    </row>
    <row r="89" spans="1:24" ht="75" x14ac:dyDescent="0.25">
      <c r="A89" s="34" t="s">
        <v>15</v>
      </c>
      <c r="B89" s="34">
        <v>0</v>
      </c>
      <c r="C89" s="34">
        <v>1</v>
      </c>
      <c r="D89" s="34">
        <v>0</v>
      </c>
      <c r="E89" s="34">
        <v>0</v>
      </c>
      <c r="F89" s="35">
        <v>2300</v>
      </c>
      <c r="G89" s="80">
        <v>2300.1999999999998</v>
      </c>
      <c r="H89" s="65"/>
      <c r="I89" s="65" t="s">
        <v>163</v>
      </c>
      <c r="J89" s="51">
        <f>VLOOKUP(Table103[[#This Row],[IASME QID]],'Answers &amp; Theoretical'!G:L,6,FALSE)</f>
        <v>0</v>
      </c>
      <c r="K89" s="47"/>
      <c r="L89" s="48" t="s">
        <v>74</v>
      </c>
      <c r="M89" s="48"/>
      <c r="O89" s="139" t="s">
        <v>15</v>
      </c>
      <c r="P89" s="148">
        <v>2420</v>
      </c>
      <c r="Q89" s="47"/>
      <c r="R89" s="47"/>
      <c r="S89" s="88">
        <f>VLOOKUP(Table114[[#This Row],[Control]],'Support(Practical)'!$R:$AD,10,FALSE)</f>
        <v>0</v>
      </c>
      <c r="T89" s="51" t="str">
        <f>VLOOKUP(Table114[[#This Row],[Control]],'Support(Practical)'!$R:$AD,11,FALSE)</f>
        <v>NOT MET</v>
      </c>
      <c r="U89" s="51" t="str">
        <f>VLOOKUP(Table114[[#This Row],[Control]],'Support(Practical)'!$R:$AD,12,FALSE)</f>
        <v>NOT MET</v>
      </c>
      <c r="V89" s="51" t="str">
        <f>VLOOKUP(Table114[[#This Row],[Control]],'Support(Practical)'!$R:$AD,13,FALSE)</f>
        <v>NOT MET</v>
      </c>
      <c r="W89" s="51" t="str">
        <f>IF(VLOOKUP(Table114[[#This Row],[Control]],'Support(Practical)'!R:X,7,FALSE)="Marked N/A","Marked N/A in Theoretical","")</f>
        <v/>
      </c>
      <c r="X89" s="4"/>
    </row>
    <row r="90" spans="1:24" ht="90" x14ac:dyDescent="0.25">
      <c r="A90" s="34" t="s">
        <v>15</v>
      </c>
      <c r="B90" s="34">
        <v>0</v>
      </c>
      <c r="C90" s="34">
        <v>1</v>
      </c>
      <c r="D90" s="34">
        <v>0</v>
      </c>
      <c r="E90" s="34">
        <v>0</v>
      </c>
      <c r="F90" s="35">
        <v>2300</v>
      </c>
      <c r="G90" s="80">
        <v>2300.3000000000002</v>
      </c>
      <c r="H90" s="65"/>
      <c r="I90" s="65" t="s">
        <v>164</v>
      </c>
      <c r="J90" s="51">
        <f>VLOOKUP(Table103[[#This Row],[IASME QID]],'Answers &amp; Theoretical'!G:L,6,FALSE)</f>
        <v>0</v>
      </c>
      <c r="K90" s="47"/>
      <c r="L90" s="48" t="s">
        <v>74</v>
      </c>
      <c r="M90" s="48"/>
      <c r="O90" s="139" t="s">
        <v>15</v>
      </c>
      <c r="P90" s="148">
        <v>2421</v>
      </c>
      <c r="Q90" s="47"/>
      <c r="R90" s="47"/>
      <c r="S90" s="88">
        <f>VLOOKUP(Table114[[#This Row],[Control]],'Support(Practical)'!$R:$AD,10,FALSE)</f>
        <v>0</v>
      </c>
      <c r="T90" s="51" t="str">
        <f>VLOOKUP(Table114[[#This Row],[Control]],'Support(Practical)'!$R:$AD,11,FALSE)</f>
        <v>NOT MET</v>
      </c>
      <c r="U90" s="51" t="str">
        <f>VLOOKUP(Table114[[#This Row],[Control]],'Support(Practical)'!$R:$AD,12,FALSE)</f>
        <v>NOT MET</v>
      </c>
      <c r="V90" s="51" t="str">
        <f>VLOOKUP(Table114[[#This Row],[Control]],'Support(Practical)'!$R:$AD,13,FALSE)</f>
        <v>NOT MET</v>
      </c>
      <c r="W90" s="51" t="str">
        <f>IF(VLOOKUP(Table114[[#This Row],[Control]],'Support(Practical)'!R:X,7,FALSE)="Marked N/A","Marked N/A in Theoretical","")</f>
        <v/>
      </c>
      <c r="X90" s="4"/>
    </row>
    <row r="91" spans="1:24" ht="60" x14ac:dyDescent="0.25">
      <c r="A91" s="32" t="s">
        <v>15</v>
      </c>
      <c r="B91" s="32">
        <v>0</v>
      </c>
      <c r="C91" s="32">
        <v>0</v>
      </c>
      <c r="D91" s="32">
        <v>1</v>
      </c>
      <c r="E91" s="32">
        <v>1</v>
      </c>
      <c r="F91" s="33">
        <v>2301</v>
      </c>
      <c r="G91" s="79">
        <v>2301.1</v>
      </c>
      <c r="H91" s="64"/>
      <c r="I91" s="64" t="s">
        <v>165</v>
      </c>
      <c r="J91" s="51">
        <f>VLOOKUP(Table103[[#This Row],[IASME QID]],'Answers &amp; Theoretical'!G:L,6,FALSE)</f>
        <v>0</v>
      </c>
      <c r="K91" s="47"/>
      <c r="L91" s="48" t="s">
        <v>74</v>
      </c>
      <c r="M91" s="48"/>
      <c r="O91" s="139" t="s">
        <v>15</v>
      </c>
      <c r="P91" s="148">
        <v>2422</v>
      </c>
      <c r="Q91" s="47"/>
      <c r="R91" s="47"/>
      <c r="S91" s="88">
        <f>VLOOKUP(Table114[[#This Row],[Control]],'Support(Practical)'!$R:$AD,10,FALSE)</f>
        <v>0</v>
      </c>
      <c r="T91" s="51" t="str">
        <f>VLOOKUP(Table114[[#This Row],[Control]],'Support(Practical)'!$R:$AD,11,FALSE)</f>
        <v>NOT MET</v>
      </c>
      <c r="U91" s="51" t="str">
        <f>VLOOKUP(Table114[[#This Row],[Control]],'Support(Practical)'!$R:$AD,12,FALSE)</f>
        <v>NOT MET</v>
      </c>
      <c r="V91" s="51" t="str">
        <f>VLOOKUP(Table114[[#This Row],[Control]],'Support(Practical)'!$R:$AD,13,FALSE)</f>
        <v>NOT MET</v>
      </c>
      <c r="W91" s="51" t="str">
        <f>IF(VLOOKUP(Table114[[#This Row],[Control]],'Support(Practical)'!R:X,7,FALSE)="Marked N/A","Marked N/A in Theoretical","")</f>
        <v/>
      </c>
      <c r="X91" s="4"/>
    </row>
    <row r="92" spans="1:24" ht="120" x14ac:dyDescent="0.25">
      <c r="A92" s="32" t="s">
        <v>15</v>
      </c>
      <c r="B92" s="32">
        <v>0</v>
      </c>
      <c r="C92" s="32">
        <v>0</v>
      </c>
      <c r="D92" s="32">
        <v>1</v>
      </c>
      <c r="E92" s="32">
        <v>1</v>
      </c>
      <c r="F92" s="33">
        <v>2301</v>
      </c>
      <c r="G92" s="79">
        <v>2301.1999999999998</v>
      </c>
      <c r="H92" s="64"/>
      <c r="I92" s="64" t="s">
        <v>166</v>
      </c>
      <c r="J92" s="51">
        <f>VLOOKUP(Table103[[#This Row],[IASME QID]],'Answers &amp; Theoretical'!G:L,6,FALSE)</f>
        <v>0</v>
      </c>
      <c r="K92" s="47"/>
      <c r="L92" s="48" t="s">
        <v>74</v>
      </c>
      <c r="M92" s="48"/>
      <c r="O92" s="139" t="s">
        <v>15</v>
      </c>
      <c r="P92" s="148">
        <v>2423</v>
      </c>
      <c r="Q92" s="47"/>
      <c r="R92" s="47"/>
      <c r="S92" s="88">
        <f>VLOOKUP(Table114[[#This Row],[Control]],'Support(Practical)'!$R:$AD,10,FALSE)</f>
        <v>0</v>
      </c>
      <c r="T92" s="51" t="str">
        <f>VLOOKUP(Table114[[#This Row],[Control]],'Support(Practical)'!$R:$AD,11,FALSE)</f>
        <v>NOT MET</v>
      </c>
      <c r="U92" s="51" t="str">
        <f>VLOOKUP(Table114[[#This Row],[Control]],'Support(Practical)'!$R:$AD,12,FALSE)</f>
        <v>NOT MET</v>
      </c>
      <c r="V92" s="51" t="str">
        <f>VLOOKUP(Table114[[#This Row],[Control]],'Support(Practical)'!$R:$AD,13,FALSE)</f>
        <v>NOT MET</v>
      </c>
      <c r="W92" s="51" t="str">
        <f>IF(VLOOKUP(Table114[[#This Row],[Control]],'Support(Practical)'!R:X,7,FALSE)="Marked N/A","Marked N/A in Theoretical","")</f>
        <v/>
      </c>
      <c r="X92" s="4"/>
    </row>
    <row r="93" spans="1:24" ht="45" x14ac:dyDescent="0.25">
      <c r="A93" s="32" t="s">
        <v>15</v>
      </c>
      <c r="B93" s="32">
        <v>0</v>
      </c>
      <c r="C93" s="32">
        <v>0</v>
      </c>
      <c r="D93" s="32">
        <v>1</v>
      </c>
      <c r="E93" s="32">
        <v>1</v>
      </c>
      <c r="F93" s="33">
        <v>2301</v>
      </c>
      <c r="G93" s="79">
        <v>2301.3000000000002</v>
      </c>
      <c r="H93" s="64"/>
      <c r="I93" s="64" t="s">
        <v>167</v>
      </c>
      <c r="J93" s="51">
        <f>VLOOKUP(Table103[[#This Row],[IASME QID]],'Answers &amp; Theoretical'!G:L,6,FALSE)</f>
        <v>0</v>
      </c>
      <c r="K93" s="47"/>
      <c r="L93" s="48" t="s">
        <v>74</v>
      </c>
      <c r="M93" s="48"/>
      <c r="O93" s="139" t="s">
        <v>15</v>
      </c>
      <c r="P93" s="148">
        <v>2424</v>
      </c>
      <c r="Q93" s="47"/>
      <c r="R93" s="47"/>
      <c r="S93" s="88">
        <f>VLOOKUP(Table114[[#This Row],[Control]],'Support(Practical)'!$R:$AD,10,FALSE)</f>
        <v>0</v>
      </c>
      <c r="T93" s="88">
        <f>VLOOKUP(Table114[[#This Row],[Control]],'Support(Practical)'!$R:$AD,11,FALSE)</f>
        <v>0</v>
      </c>
      <c r="U93" s="51" t="str">
        <f>VLOOKUP(Table114[[#This Row],[Control]],'Support(Practical)'!$R:$AD,12,FALSE)</f>
        <v>NOT MET</v>
      </c>
      <c r="V93" s="51" t="str">
        <f>VLOOKUP(Table114[[#This Row],[Control]],'Support(Practical)'!$R:$AD,13,FALSE)</f>
        <v>NOT MET</v>
      </c>
      <c r="W93" s="51" t="str">
        <f>IF(VLOOKUP(Table114[[#This Row],[Control]],'Support(Practical)'!R:X,7,FALSE)="Marked N/A","Marked N/A in Theoretical","")</f>
        <v/>
      </c>
      <c r="X93" s="4"/>
    </row>
    <row r="94" spans="1:24" ht="60" x14ac:dyDescent="0.25">
      <c r="A94" s="32" t="s">
        <v>15</v>
      </c>
      <c r="B94" s="32">
        <v>0</v>
      </c>
      <c r="C94" s="32">
        <v>0</v>
      </c>
      <c r="D94" s="32">
        <v>1</v>
      </c>
      <c r="E94" s="32">
        <v>1</v>
      </c>
      <c r="F94" s="33">
        <v>2301</v>
      </c>
      <c r="G94" s="79">
        <v>2301.4</v>
      </c>
      <c r="H94" s="64"/>
      <c r="I94" s="64" t="s">
        <v>168</v>
      </c>
      <c r="J94" s="51">
        <f>VLOOKUP(Table103[[#This Row],[IASME QID]],'Answers &amp; Theoretical'!G:L,6,FALSE)</f>
        <v>0</v>
      </c>
      <c r="K94" s="47"/>
      <c r="L94" s="48" t="s">
        <v>74</v>
      </c>
      <c r="M94" s="48"/>
      <c r="O94" s="139" t="s">
        <v>15</v>
      </c>
      <c r="P94" s="148">
        <v>2425</v>
      </c>
      <c r="Q94" s="47"/>
      <c r="R94" s="47"/>
      <c r="S94" s="88">
        <f>VLOOKUP(Table114[[#This Row],[Control]],'Support(Practical)'!$R:$AD,10,FALSE)</f>
        <v>0</v>
      </c>
      <c r="T94" s="88">
        <f>VLOOKUP(Table114[[#This Row],[Control]],'Support(Practical)'!$R:$AD,11,FALSE)</f>
        <v>0</v>
      </c>
      <c r="U94" s="88">
        <f>VLOOKUP(Table114[[#This Row],[Control]],'Support(Practical)'!$R:$AD,12,FALSE)</f>
        <v>0</v>
      </c>
      <c r="V94" s="51" t="str">
        <f>VLOOKUP(Table114[[#This Row],[Control]],'Support(Practical)'!$R:$AD,13,FALSE)</f>
        <v>NOT MET</v>
      </c>
      <c r="W94" s="51" t="str">
        <f>IF(VLOOKUP(Table114[[#This Row],[Control]],'Support(Practical)'!R:X,7,FALSE)="Marked N/A","Marked N/A in Theoretical","")</f>
        <v/>
      </c>
      <c r="X94" s="4"/>
    </row>
    <row r="95" spans="1:24" ht="60" x14ac:dyDescent="0.25">
      <c r="A95" s="34" t="s">
        <v>15</v>
      </c>
      <c r="B95" s="34">
        <v>0</v>
      </c>
      <c r="C95" s="34">
        <v>0</v>
      </c>
      <c r="D95" s="34">
        <v>1</v>
      </c>
      <c r="E95" s="34">
        <v>1</v>
      </c>
      <c r="F95" s="35">
        <v>2302</v>
      </c>
      <c r="G95" s="80">
        <v>2302.1</v>
      </c>
      <c r="H95" s="65"/>
      <c r="I95" s="65" t="s">
        <v>169</v>
      </c>
      <c r="J95" s="51">
        <f>VLOOKUP(Table103[[#This Row],[IASME QID]],'Answers &amp; Theoretical'!G:L,6,FALSE)</f>
        <v>0</v>
      </c>
      <c r="K95" s="47"/>
      <c r="L95" s="48" t="s">
        <v>74</v>
      </c>
      <c r="M95" s="48"/>
      <c r="O95" s="139" t="s">
        <v>15</v>
      </c>
      <c r="P95" s="148">
        <v>2426</v>
      </c>
      <c r="Q95" s="47"/>
      <c r="R95" s="47"/>
      <c r="S95" s="88">
        <f>VLOOKUP(Table114[[#This Row],[Control]],'Support(Practical)'!$R:$AD,10,FALSE)</f>
        <v>0</v>
      </c>
      <c r="T95" s="51" t="str">
        <f>VLOOKUP(Table114[[#This Row],[Control]],'Support(Practical)'!$R:$AD,11,FALSE)</f>
        <v>NOT MET</v>
      </c>
      <c r="U95" s="51" t="str">
        <f>VLOOKUP(Table114[[#This Row],[Control]],'Support(Practical)'!$R:$AD,12,FALSE)</f>
        <v>NOT MET</v>
      </c>
      <c r="V95" s="51" t="str">
        <f>VLOOKUP(Table114[[#This Row],[Control]],'Support(Practical)'!$R:$AD,13,FALSE)</f>
        <v>NOT MET</v>
      </c>
      <c r="W95" s="51" t="str">
        <f>IF(VLOOKUP(Table114[[#This Row],[Control]],'Support(Practical)'!R:X,7,FALSE)="Marked N/A","Marked N/A in Theoretical","")</f>
        <v/>
      </c>
      <c r="X95" s="4"/>
    </row>
    <row r="96" spans="1:24" ht="120" x14ac:dyDescent="0.25">
      <c r="A96" s="34" t="s">
        <v>15</v>
      </c>
      <c r="B96" s="34">
        <v>0</v>
      </c>
      <c r="C96" s="34">
        <v>0</v>
      </c>
      <c r="D96" s="34">
        <v>1</v>
      </c>
      <c r="E96" s="34">
        <v>1</v>
      </c>
      <c r="F96" s="35">
        <v>2302</v>
      </c>
      <c r="G96" s="80">
        <v>2302.1999999999998</v>
      </c>
      <c r="H96" s="65"/>
      <c r="I96" s="65" t="s">
        <v>170</v>
      </c>
      <c r="J96" s="51">
        <f>VLOOKUP(Table103[[#This Row],[IASME QID]],'Answers &amp; Theoretical'!G:L,6,FALSE)</f>
        <v>0</v>
      </c>
      <c r="K96" s="47"/>
      <c r="L96" s="48" t="s">
        <v>74</v>
      </c>
      <c r="M96" s="48"/>
      <c r="O96" s="139" t="s">
        <v>15</v>
      </c>
      <c r="P96" s="148">
        <v>2427</v>
      </c>
      <c r="Q96" s="47"/>
      <c r="R96" s="47"/>
      <c r="S96" s="88">
        <f>VLOOKUP(Table114[[#This Row],[Control]],'Support(Practical)'!$R:$AD,10,FALSE)</f>
        <v>0</v>
      </c>
      <c r="T96" s="51" t="str">
        <f>VLOOKUP(Table114[[#This Row],[Control]],'Support(Practical)'!$R:$AD,11,FALSE)</f>
        <v>NOT MET</v>
      </c>
      <c r="U96" s="51" t="str">
        <f>VLOOKUP(Table114[[#This Row],[Control]],'Support(Practical)'!$R:$AD,12,FALSE)</f>
        <v>NOT MET</v>
      </c>
      <c r="V96" s="51" t="str">
        <f>VLOOKUP(Table114[[#This Row],[Control]],'Support(Practical)'!$R:$AD,13,FALSE)</f>
        <v>NOT MET</v>
      </c>
      <c r="W96" s="51" t="str">
        <f>IF(VLOOKUP(Table114[[#This Row],[Control]],'Support(Practical)'!R:X,7,FALSE)="Marked N/A","Marked N/A in Theoretical","")</f>
        <v/>
      </c>
      <c r="X96" s="4"/>
    </row>
    <row r="97" spans="1:24" ht="105" x14ac:dyDescent="0.25">
      <c r="A97" s="34" t="s">
        <v>15</v>
      </c>
      <c r="B97" s="34">
        <v>0</v>
      </c>
      <c r="C97" s="34">
        <v>0</v>
      </c>
      <c r="D97" s="34">
        <v>1</v>
      </c>
      <c r="E97" s="34">
        <v>1</v>
      </c>
      <c r="F97" s="35">
        <v>2302</v>
      </c>
      <c r="G97" s="80">
        <v>2302.3000000000002</v>
      </c>
      <c r="H97" s="65"/>
      <c r="I97" s="65" t="s">
        <v>171</v>
      </c>
      <c r="J97" s="51">
        <f>VLOOKUP(Table103[[#This Row],[IASME QID]],'Answers &amp; Theoretical'!G:L,6,FALSE)</f>
        <v>0</v>
      </c>
      <c r="K97" s="47"/>
      <c r="L97" s="48" t="s">
        <v>74</v>
      </c>
      <c r="M97" s="48"/>
      <c r="O97" s="139" t="s">
        <v>15</v>
      </c>
      <c r="P97" s="148">
        <v>2428</v>
      </c>
      <c r="Q97" s="47"/>
      <c r="R97" s="47"/>
      <c r="S97" s="88">
        <f>VLOOKUP(Table114[[#This Row],[Control]],'Support(Practical)'!$R:$AD,10,FALSE)</f>
        <v>0</v>
      </c>
      <c r="T97" s="51" t="str">
        <f>VLOOKUP(Table114[[#This Row],[Control]],'Support(Practical)'!$R:$AD,11,FALSE)</f>
        <v>NOT MET</v>
      </c>
      <c r="U97" s="51" t="str">
        <f>VLOOKUP(Table114[[#This Row],[Control]],'Support(Practical)'!$R:$AD,12,FALSE)</f>
        <v>NOT MET</v>
      </c>
      <c r="V97" s="51" t="str">
        <f>VLOOKUP(Table114[[#This Row],[Control]],'Support(Practical)'!$R:$AD,13,FALSE)</f>
        <v>NOT MET</v>
      </c>
      <c r="W97" s="51" t="str">
        <f>IF(VLOOKUP(Table114[[#This Row],[Control]],'Support(Practical)'!R:X,7,FALSE)="Marked N/A","Marked N/A in Theoretical","")</f>
        <v/>
      </c>
      <c r="X97" s="4"/>
    </row>
    <row r="98" spans="1:24" ht="60" x14ac:dyDescent="0.25">
      <c r="A98" s="34" t="s">
        <v>15</v>
      </c>
      <c r="B98" s="34">
        <v>0</v>
      </c>
      <c r="C98" s="34">
        <v>0</v>
      </c>
      <c r="D98" s="34">
        <v>1</v>
      </c>
      <c r="E98" s="34">
        <v>1</v>
      </c>
      <c r="F98" s="35">
        <v>2302</v>
      </c>
      <c r="G98" s="80">
        <v>2302.4</v>
      </c>
      <c r="H98" s="65"/>
      <c r="I98" s="65" t="s">
        <v>172</v>
      </c>
      <c r="J98" s="51">
        <f>VLOOKUP(Table103[[#This Row],[IASME QID]],'Answers &amp; Theoretical'!G:L,6,FALSE)</f>
        <v>0</v>
      </c>
      <c r="K98" s="47"/>
      <c r="L98" s="48" t="s">
        <v>74</v>
      </c>
      <c r="M98" s="48"/>
      <c r="O98" s="139" t="s">
        <v>15</v>
      </c>
      <c r="P98" s="148">
        <v>2429</v>
      </c>
      <c r="Q98" s="47"/>
      <c r="R98" s="47"/>
      <c r="S98" s="88">
        <f>VLOOKUP(Table114[[#This Row],[Control]],'Support(Practical)'!$R:$AD,10,FALSE)</f>
        <v>0</v>
      </c>
      <c r="T98" s="51" t="str">
        <f>VLOOKUP(Table114[[#This Row],[Control]],'Support(Practical)'!$R:$AD,11,FALSE)</f>
        <v>NOT MET</v>
      </c>
      <c r="U98" s="51" t="str">
        <f>VLOOKUP(Table114[[#This Row],[Control]],'Support(Practical)'!$R:$AD,12,FALSE)</f>
        <v>NOT MET</v>
      </c>
      <c r="V98" s="51" t="str">
        <f>VLOOKUP(Table114[[#This Row],[Control]],'Support(Practical)'!$R:$AD,13,FALSE)</f>
        <v>NOT MET</v>
      </c>
      <c r="W98" s="51" t="str">
        <f>IF(VLOOKUP(Table114[[#This Row],[Control]],'Support(Practical)'!R:X,7,FALSE)="Marked N/A","Marked N/A in Theoretical","")</f>
        <v/>
      </c>
      <c r="X98" s="4"/>
    </row>
    <row r="99" spans="1:24" ht="105" x14ac:dyDescent="0.25">
      <c r="A99" s="32" t="s">
        <v>15</v>
      </c>
      <c r="B99" s="32">
        <v>0</v>
      </c>
      <c r="C99" s="32">
        <v>1</v>
      </c>
      <c r="D99" s="32">
        <v>1</v>
      </c>
      <c r="E99" s="32">
        <v>1</v>
      </c>
      <c r="F99" s="33">
        <v>2303</v>
      </c>
      <c r="G99" s="79">
        <v>2303.1</v>
      </c>
      <c r="H99" s="64"/>
      <c r="I99" s="64" t="s">
        <v>173</v>
      </c>
      <c r="J99" s="51">
        <f>VLOOKUP(Table103[[#This Row],[IASME QID]],'Answers &amp; Theoretical'!G:L,6,FALSE)</f>
        <v>0</v>
      </c>
      <c r="K99" s="47"/>
      <c r="L99" s="48" t="s">
        <v>74</v>
      </c>
      <c r="M99" s="48"/>
      <c r="O99" s="139" t="s">
        <v>15</v>
      </c>
      <c r="P99" s="148">
        <v>2430</v>
      </c>
      <c r="Q99" s="47"/>
      <c r="R99" s="47"/>
      <c r="S99" s="88">
        <f>VLOOKUP(Table114[[#This Row],[Control]],'Support(Practical)'!$R:$AD,10,FALSE)</f>
        <v>0</v>
      </c>
      <c r="T99" s="88">
        <f>VLOOKUP(Table114[[#This Row],[Control]],'Support(Practical)'!$R:$AD,11,FALSE)</f>
        <v>0</v>
      </c>
      <c r="U99" s="51" t="str">
        <f>VLOOKUP(Table114[[#This Row],[Control]],'Support(Practical)'!$R:$AD,12,FALSE)</f>
        <v>NOT MET</v>
      </c>
      <c r="V99" s="51" t="str">
        <f>VLOOKUP(Table114[[#This Row],[Control]],'Support(Practical)'!$R:$AD,13,FALSE)</f>
        <v>NOT MET</v>
      </c>
      <c r="W99" s="51" t="str">
        <f>IF(VLOOKUP(Table114[[#This Row],[Control]],'Support(Practical)'!R:X,7,FALSE)="Marked N/A","Marked N/A in Theoretical","")</f>
        <v/>
      </c>
      <c r="X99" s="4"/>
    </row>
    <row r="100" spans="1:24" ht="75" x14ac:dyDescent="0.25">
      <c r="A100" s="34" t="s">
        <v>15</v>
      </c>
      <c r="B100" s="34">
        <v>0</v>
      </c>
      <c r="C100" s="34">
        <v>1</v>
      </c>
      <c r="D100" s="34">
        <v>1</v>
      </c>
      <c r="E100" s="34">
        <v>1</v>
      </c>
      <c r="F100" s="35">
        <v>2304</v>
      </c>
      <c r="G100" s="80">
        <v>2304.1</v>
      </c>
      <c r="H100" s="65"/>
      <c r="I100" s="65" t="s">
        <v>174</v>
      </c>
      <c r="J100" s="51">
        <f>VLOOKUP(Table103[[#This Row],[IASME QID]],'Answers &amp; Theoretical'!G:L,6,FALSE)</f>
        <v>0</v>
      </c>
      <c r="K100" s="47"/>
      <c r="L100" s="48" t="s">
        <v>74</v>
      </c>
      <c r="M100" s="48"/>
      <c r="O100" s="139" t="s">
        <v>15</v>
      </c>
      <c r="P100" s="148">
        <v>2500</v>
      </c>
      <c r="Q100" s="47"/>
      <c r="R100" s="47"/>
      <c r="S100" s="51" t="str">
        <f>VLOOKUP(Table114[[#This Row],[Control]],'Support(Practical)'!$R:$AD,10,FALSE)</f>
        <v>NOT MET</v>
      </c>
      <c r="T100" s="51" t="str">
        <f>VLOOKUP(Table114[[#This Row],[Control]],'Support(Practical)'!$R:$AD,11,FALSE)</f>
        <v>NOT MET</v>
      </c>
      <c r="U100" s="51" t="str">
        <f>VLOOKUP(Table114[[#This Row],[Control]],'Support(Practical)'!$R:$AD,12,FALSE)</f>
        <v>NOT MET</v>
      </c>
      <c r="V100" s="51" t="str">
        <f>VLOOKUP(Table114[[#This Row],[Control]],'Support(Practical)'!$R:$AD,13,FALSE)</f>
        <v>NOT MET</v>
      </c>
      <c r="W100" s="51" t="str">
        <f>IF(VLOOKUP(Table114[[#This Row],[Control]],'Support(Practical)'!R:X,7,FALSE)="Marked N/A","Marked N/A in Theoretical","")</f>
        <v/>
      </c>
      <c r="X100" s="4"/>
    </row>
    <row r="101" spans="1:24" ht="60" x14ac:dyDescent="0.25">
      <c r="A101" s="34" t="s">
        <v>15</v>
      </c>
      <c r="B101" s="34">
        <v>0</v>
      </c>
      <c r="C101" s="34">
        <v>1</v>
      </c>
      <c r="D101" s="34">
        <v>1</v>
      </c>
      <c r="E101" s="34">
        <v>1</v>
      </c>
      <c r="F101" s="35">
        <v>2304</v>
      </c>
      <c r="G101" s="80">
        <v>2304.1999999999998</v>
      </c>
      <c r="H101" s="65"/>
      <c r="I101" s="65" t="s">
        <v>175</v>
      </c>
      <c r="J101" s="51">
        <f>VLOOKUP(Table103[[#This Row],[IASME QID]],'Answers &amp; Theoretical'!G:L,6,FALSE)</f>
        <v>0</v>
      </c>
      <c r="K101" s="47"/>
      <c r="L101" s="48" t="s">
        <v>74</v>
      </c>
      <c r="M101" s="48"/>
      <c r="O101" s="139" t="s">
        <v>15</v>
      </c>
      <c r="P101" s="148">
        <v>2501</v>
      </c>
      <c r="Q101" s="47"/>
      <c r="R101" s="47"/>
      <c r="S101" s="88">
        <f>VLOOKUP(Table114[[#This Row],[Control]],'Support(Practical)'!$R:$AD,10,FALSE)</f>
        <v>0</v>
      </c>
      <c r="T101" s="51" t="str">
        <f>VLOOKUP(Table114[[#This Row],[Control]],'Support(Practical)'!$R:$AD,11,FALSE)</f>
        <v>NOT MET</v>
      </c>
      <c r="U101" s="51" t="str">
        <f>VLOOKUP(Table114[[#This Row],[Control]],'Support(Practical)'!$R:$AD,12,FALSE)</f>
        <v>NOT MET</v>
      </c>
      <c r="V101" s="51" t="str">
        <f>VLOOKUP(Table114[[#This Row],[Control]],'Support(Practical)'!$R:$AD,13,FALSE)</f>
        <v>NOT MET</v>
      </c>
      <c r="W101" s="51" t="str">
        <f>IF(VLOOKUP(Table114[[#This Row],[Control]],'Support(Practical)'!R:X,7,FALSE)="Marked N/A","Marked N/A in Theoretical","")</f>
        <v/>
      </c>
      <c r="X101" s="4"/>
    </row>
    <row r="102" spans="1:24" ht="75" x14ac:dyDescent="0.25">
      <c r="A102" s="34" t="s">
        <v>15</v>
      </c>
      <c r="B102" s="34">
        <v>0</v>
      </c>
      <c r="C102" s="34">
        <v>1</v>
      </c>
      <c r="D102" s="34">
        <v>1</v>
      </c>
      <c r="E102" s="34">
        <v>1</v>
      </c>
      <c r="F102" s="35">
        <v>2304</v>
      </c>
      <c r="G102" s="80">
        <v>2304.3000000000002</v>
      </c>
      <c r="H102" s="65"/>
      <c r="I102" s="65" t="s">
        <v>176</v>
      </c>
      <c r="J102" s="51">
        <f>VLOOKUP(Table103[[#This Row],[IASME QID]],'Answers &amp; Theoretical'!G:L,6,FALSE)</f>
        <v>0</v>
      </c>
      <c r="K102" s="47"/>
      <c r="L102" s="48" t="s">
        <v>74</v>
      </c>
      <c r="M102" s="48"/>
      <c r="O102" s="139" t="s">
        <v>15</v>
      </c>
      <c r="P102" s="148">
        <v>2502</v>
      </c>
      <c r="Q102" s="47"/>
      <c r="R102" s="47"/>
      <c r="S102" s="88">
        <f>VLOOKUP(Table114[[#This Row],[Control]],'Support(Practical)'!$R:$AD,10,FALSE)</f>
        <v>0</v>
      </c>
      <c r="T102" s="51" t="str">
        <f>VLOOKUP(Table114[[#This Row],[Control]],'Support(Practical)'!$R:$AD,11,FALSE)</f>
        <v>NOT MET</v>
      </c>
      <c r="U102" s="88">
        <f>VLOOKUP(Table114[[#This Row],[Control]],'Support(Practical)'!$R:$AD,12,FALSE)</f>
        <v>0</v>
      </c>
      <c r="V102" s="88">
        <f>VLOOKUP(Table114[[#This Row],[Control]],'Support(Practical)'!$R:$AD,13,FALSE)</f>
        <v>0</v>
      </c>
      <c r="W102" s="51" t="str">
        <f>IF(VLOOKUP(Table114[[#This Row],[Control]],'Support(Practical)'!R:X,7,FALSE)="Marked N/A","Marked N/A in Theoretical","")</f>
        <v/>
      </c>
      <c r="X102" s="4"/>
    </row>
    <row r="103" spans="1:24" ht="60" x14ac:dyDescent="0.25">
      <c r="A103" s="32" t="s">
        <v>15</v>
      </c>
      <c r="B103" s="32">
        <v>0</v>
      </c>
      <c r="C103" s="32">
        <v>1</v>
      </c>
      <c r="D103" s="32">
        <v>1</v>
      </c>
      <c r="E103" s="32">
        <v>1</v>
      </c>
      <c r="F103" s="33">
        <v>2305</v>
      </c>
      <c r="G103" s="79">
        <v>2305.1</v>
      </c>
      <c r="H103" s="64"/>
      <c r="I103" s="64" t="s">
        <v>177</v>
      </c>
      <c r="J103" s="51">
        <f>VLOOKUP(Table103[[#This Row],[IASME QID]],'Answers &amp; Theoretical'!G:L,6,FALSE)</f>
        <v>0</v>
      </c>
      <c r="K103" s="47"/>
      <c r="L103" s="48" t="s">
        <v>74</v>
      </c>
      <c r="M103" s="48"/>
      <c r="O103" s="139" t="s">
        <v>15</v>
      </c>
      <c r="P103" s="148">
        <v>2503</v>
      </c>
      <c r="Q103" s="47"/>
      <c r="R103" s="47"/>
      <c r="S103" s="88">
        <f>VLOOKUP(Table114[[#This Row],[Control]],'Support(Practical)'!$R:$AD,10,FALSE)</f>
        <v>0</v>
      </c>
      <c r="T103" s="88">
        <f>VLOOKUP(Table114[[#This Row],[Control]],'Support(Practical)'!$R:$AD,11,FALSE)</f>
        <v>0</v>
      </c>
      <c r="U103" s="51" t="str">
        <f>VLOOKUP(Table114[[#This Row],[Control]],'Support(Practical)'!$R:$AD,12,FALSE)</f>
        <v>NOT MET</v>
      </c>
      <c r="V103" s="51" t="str">
        <f>VLOOKUP(Table114[[#This Row],[Control]],'Support(Practical)'!$R:$AD,13,FALSE)</f>
        <v>NOT MET</v>
      </c>
      <c r="W103" s="51" t="str">
        <f>IF(VLOOKUP(Table114[[#This Row],[Control]],'Support(Practical)'!R:X,7,FALSE)="Marked N/A","Marked N/A in Theoretical","")</f>
        <v/>
      </c>
      <c r="X103" s="4"/>
    </row>
    <row r="104" spans="1:24" ht="60" x14ac:dyDescent="0.25">
      <c r="A104" s="32" t="s">
        <v>15</v>
      </c>
      <c r="B104" s="32">
        <v>0</v>
      </c>
      <c r="C104" s="32">
        <v>1</v>
      </c>
      <c r="D104" s="32">
        <v>1</v>
      </c>
      <c r="E104" s="32">
        <v>1</v>
      </c>
      <c r="F104" s="33">
        <v>2305</v>
      </c>
      <c r="G104" s="79">
        <v>2305.1999999999998</v>
      </c>
      <c r="H104" s="64"/>
      <c r="I104" s="64" t="s">
        <v>178</v>
      </c>
      <c r="J104" s="51">
        <f>VLOOKUP(Table103[[#This Row],[IASME QID]],'Answers &amp; Theoretical'!G:L,6,FALSE)</f>
        <v>0</v>
      </c>
      <c r="K104" s="47"/>
      <c r="L104" s="48" t="s">
        <v>74</v>
      </c>
      <c r="M104" s="48"/>
      <c r="O104" s="139" t="s">
        <v>15</v>
      </c>
      <c r="P104" s="148">
        <v>2504</v>
      </c>
      <c r="Q104" s="47"/>
      <c r="R104" s="47"/>
      <c r="S104" s="88">
        <f>VLOOKUP(Table114[[#This Row],[Control]],'Support(Practical)'!$R:$AD,10,FALSE)</f>
        <v>0</v>
      </c>
      <c r="T104" s="51" t="str">
        <f>VLOOKUP(Table114[[#This Row],[Control]],'Support(Practical)'!$R:$AD,11,FALSE)</f>
        <v>NOT MET</v>
      </c>
      <c r="U104" s="88">
        <f>VLOOKUP(Table114[[#This Row],[Control]],'Support(Practical)'!$R:$AD,12,FALSE)</f>
        <v>0</v>
      </c>
      <c r="V104" s="88">
        <f>VLOOKUP(Table114[[#This Row],[Control]],'Support(Practical)'!$R:$AD,13,FALSE)</f>
        <v>0</v>
      </c>
      <c r="W104" s="51" t="str">
        <f>IF(VLOOKUP(Table114[[#This Row],[Control]],'Support(Practical)'!R:X,7,FALSE)="Marked N/A","Marked N/A in Theoretical","")</f>
        <v/>
      </c>
      <c r="X104" s="4"/>
    </row>
    <row r="105" spans="1:24" ht="75" x14ac:dyDescent="0.25">
      <c r="A105" s="32" t="s">
        <v>15</v>
      </c>
      <c r="B105" s="32">
        <v>0</v>
      </c>
      <c r="C105" s="32">
        <v>1</v>
      </c>
      <c r="D105" s="32">
        <v>1</v>
      </c>
      <c r="E105" s="32">
        <v>1</v>
      </c>
      <c r="F105" s="33">
        <v>2305</v>
      </c>
      <c r="G105" s="79">
        <v>2305.3000000000002</v>
      </c>
      <c r="H105" s="64"/>
      <c r="I105" s="64" t="s">
        <v>179</v>
      </c>
      <c r="J105" s="51">
        <f>VLOOKUP(Table103[[#This Row],[IASME QID]],'Answers &amp; Theoretical'!G:L,6,FALSE)</f>
        <v>0</v>
      </c>
      <c r="K105" s="47"/>
      <c r="L105" s="48" t="s">
        <v>74</v>
      </c>
      <c r="M105" s="48"/>
      <c r="O105" s="139" t="s">
        <v>15</v>
      </c>
      <c r="P105" s="148">
        <v>2505</v>
      </c>
      <c r="Q105" s="47"/>
      <c r="R105" s="47"/>
      <c r="S105" s="88">
        <f>VLOOKUP(Table114[[#This Row],[Control]],'Support(Practical)'!$R:$AD,10,FALSE)</f>
        <v>0</v>
      </c>
      <c r="T105" s="88">
        <f>VLOOKUP(Table114[[#This Row],[Control]],'Support(Practical)'!$R:$AD,11,FALSE)</f>
        <v>0</v>
      </c>
      <c r="U105" s="51" t="str">
        <f>VLOOKUP(Table114[[#This Row],[Control]],'Support(Practical)'!$R:$AD,12,FALSE)</f>
        <v>NOT MET</v>
      </c>
      <c r="V105" s="51" t="str">
        <f>VLOOKUP(Table114[[#This Row],[Control]],'Support(Practical)'!$R:$AD,13,FALSE)</f>
        <v>NOT MET</v>
      </c>
      <c r="W105" s="51" t="str">
        <f>IF(VLOOKUP(Table114[[#This Row],[Control]],'Support(Practical)'!R:X,7,FALSE)="Marked N/A","Marked N/A in Theoretical","")</f>
        <v/>
      </c>
      <c r="X105" s="4"/>
    </row>
    <row r="106" spans="1:24" ht="60" x14ac:dyDescent="0.25">
      <c r="A106" s="34" t="s">
        <v>15</v>
      </c>
      <c r="B106" s="34">
        <v>0</v>
      </c>
      <c r="C106" s="34">
        <v>1</v>
      </c>
      <c r="D106" s="34">
        <v>1</v>
      </c>
      <c r="E106" s="34">
        <v>1</v>
      </c>
      <c r="F106" s="35">
        <v>2306</v>
      </c>
      <c r="G106" s="80">
        <v>2306.1</v>
      </c>
      <c r="H106" s="65"/>
      <c r="I106" s="65" t="s">
        <v>180</v>
      </c>
      <c r="J106" s="51">
        <f>VLOOKUP(Table103[[#This Row],[IASME QID]],'Answers &amp; Theoretical'!G:L,6,FALSE)</f>
        <v>0</v>
      </c>
      <c r="K106" s="47"/>
      <c r="L106" s="48" t="s">
        <v>74</v>
      </c>
      <c r="M106" s="48"/>
      <c r="O106" s="139" t="s">
        <v>15</v>
      </c>
      <c r="P106" s="148">
        <v>2506</v>
      </c>
      <c r="Q106" s="47"/>
      <c r="R106" s="47"/>
      <c r="S106" s="88">
        <f>VLOOKUP(Table114[[#This Row],[Control]],'Support(Practical)'!$R:$AD,10,FALSE)</f>
        <v>0</v>
      </c>
      <c r="T106" s="88">
        <f>VLOOKUP(Table114[[#This Row],[Control]],'Support(Practical)'!$R:$AD,11,FALSE)</f>
        <v>0</v>
      </c>
      <c r="U106" s="51" t="str">
        <f>VLOOKUP(Table114[[#This Row],[Control]],'Support(Practical)'!$R:$AD,12,FALSE)</f>
        <v>NOT MET</v>
      </c>
      <c r="V106" s="51" t="str">
        <f>VLOOKUP(Table114[[#This Row],[Control]],'Support(Practical)'!$R:$AD,13,FALSE)</f>
        <v>NOT MET</v>
      </c>
      <c r="W106" s="51" t="str">
        <f>IF(VLOOKUP(Table114[[#This Row],[Control]],'Support(Practical)'!R:X,7,FALSE)="Marked N/A","Marked N/A in Theoretical","")</f>
        <v/>
      </c>
      <c r="X106" s="4"/>
    </row>
    <row r="107" spans="1:24" ht="60" x14ac:dyDescent="0.25">
      <c r="A107" s="32" t="s">
        <v>15</v>
      </c>
      <c r="B107" s="32">
        <v>0</v>
      </c>
      <c r="C107" s="32">
        <v>1</v>
      </c>
      <c r="D107" s="32">
        <v>1</v>
      </c>
      <c r="E107" s="32">
        <v>1</v>
      </c>
      <c r="F107" s="33">
        <v>2307</v>
      </c>
      <c r="G107" s="79">
        <v>2307.1</v>
      </c>
      <c r="H107" s="64"/>
      <c r="I107" s="64" t="s">
        <v>181</v>
      </c>
      <c r="J107" s="51">
        <f>VLOOKUP(Table103[[#This Row],[IASME QID]],'Answers &amp; Theoretical'!G:L,6,FALSE)</f>
        <v>0</v>
      </c>
      <c r="K107" s="47"/>
      <c r="L107" s="48" t="s">
        <v>74</v>
      </c>
      <c r="M107" s="48"/>
      <c r="O107" s="139" t="s">
        <v>15</v>
      </c>
      <c r="P107" s="148">
        <v>2507</v>
      </c>
      <c r="Q107" s="47"/>
      <c r="R107" s="47"/>
      <c r="S107" s="88">
        <f>VLOOKUP(Table114[[#This Row],[Control]],'Support(Practical)'!$R:$AD,10,FALSE)</f>
        <v>0</v>
      </c>
      <c r="T107" s="51" t="str">
        <f>VLOOKUP(Table114[[#This Row],[Control]],'Support(Practical)'!$R:$AD,11,FALSE)</f>
        <v>NOT MET</v>
      </c>
      <c r="U107" s="51" t="str">
        <f>VLOOKUP(Table114[[#This Row],[Control]],'Support(Practical)'!$R:$AD,12,FALSE)</f>
        <v>NOT MET</v>
      </c>
      <c r="V107" s="51" t="str">
        <f>VLOOKUP(Table114[[#This Row],[Control]],'Support(Practical)'!$R:$AD,13,FALSE)</f>
        <v>NOT MET</v>
      </c>
      <c r="W107" s="51" t="str">
        <f>IF(VLOOKUP(Table114[[#This Row],[Control]],'Support(Practical)'!R:X,7,FALSE)="Marked N/A","Marked N/A in Theoretical","")</f>
        <v/>
      </c>
      <c r="X107" s="4"/>
    </row>
    <row r="108" spans="1:24" ht="120" x14ac:dyDescent="0.25">
      <c r="A108" s="34" t="s">
        <v>15</v>
      </c>
      <c r="B108" s="34">
        <v>0</v>
      </c>
      <c r="C108" s="34">
        <v>0</v>
      </c>
      <c r="D108" s="34">
        <v>1</v>
      </c>
      <c r="E108" s="34">
        <v>1</v>
      </c>
      <c r="F108" s="35">
        <v>2308</v>
      </c>
      <c r="G108" s="80">
        <v>2308.1</v>
      </c>
      <c r="H108" s="65"/>
      <c r="I108" s="65" t="s">
        <v>182</v>
      </c>
      <c r="J108" s="51">
        <f>VLOOKUP(Table103[[#This Row],[IASME QID]],'Answers &amp; Theoretical'!G:L,6,FALSE)</f>
        <v>0</v>
      </c>
      <c r="K108" s="47"/>
      <c r="L108" s="48" t="s">
        <v>74</v>
      </c>
      <c r="M108" s="48"/>
      <c r="O108" s="139" t="s">
        <v>15</v>
      </c>
      <c r="P108" s="148">
        <v>2508</v>
      </c>
      <c r="Q108" s="47"/>
      <c r="R108" s="47"/>
      <c r="S108" s="88">
        <f>VLOOKUP(Table114[[#This Row],[Control]],'Support(Practical)'!$R:$AD,10,FALSE)</f>
        <v>0</v>
      </c>
      <c r="T108" s="51" t="str">
        <f>VLOOKUP(Table114[[#This Row],[Control]],'Support(Practical)'!$R:$AD,11,FALSE)</f>
        <v>NOT MET</v>
      </c>
      <c r="U108" s="51" t="str">
        <f>VLOOKUP(Table114[[#This Row],[Control]],'Support(Practical)'!$R:$AD,12,FALSE)</f>
        <v>NOT MET</v>
      </c>
      <c r="V108" s="51" t="str">
        <f>VLOOKUP(Table114[[#This Row],[Control]],'Support(Practical)'!$R:$AD,13,FALSE)</f>
        <v>NOT MET</v>
      </c>
      <c r="W108" s="51" t="str">
        <f>IF(VLOOKUP(Table114[[#This Row],[Control]],'Support(Practical)'!R:X,7,FALSE)="Marked N/A","Marked N/A in Theoretical","")</f>
        <v/>
      </c>
      <c r="X108" s="4"/>
    </row>
    <row r="109" spans="1:24" ht="60" x14ac:dyDescent="0.25">
      <c r="A109" s="34" t="s">
        <v>15</v>
      </c>
      <c r="B109" s="34">
        <v>0</v>
      </c>
      <c r="C109" s="34">
        <v>0</v>
      </c>
      <c r="D109" s="34">
        <v>1</v>
      </c>
      <c r="E109" s="34">
        <v>1</v>
      </c>
      <c r="F109" s="35">
        <v>2308</v>
      </c>
      <c r="G109" s="80">
        <v>2308.1999999999998</v>
      </c>
      <c r="H109" s="65"/>
      <c r="I109" s="65" t="s">
        <v>183</v>
      </c>
      <c r="J109" s="51">
        <f>VLOOKUP(Table103[[#This Row],[IASME QID]],'Answers &amp; Theoretical'!G:L,6,FALSE)</f>
        <v>0</v>
      </c>
      <c r="K109" s="47"/>
      <c r="L109" s="48" t="s">
        <v>74</v>
      </c>
      <c r="M109" s="48"/>
      <c r="O109" s="139" t="s">
        <v>15</v>
      </c>
      <c r="P109" s="148">
        <v>2509</v>
      </c>
      <c r="Q109" s="47"/>
      <c r="R109" s="47"/>
      <c r="S109" s="88">
        <f>VLOOKUP(Table114[[#This Row],[Control]],'Support(Practical)'!$R:$AD,10,FALSE)</f>
        <v>0</v>
      </c>
      <c r="T109" s="51" t="str">
        <f>VLOOKUP(Table114[[#This Row],[Control]],'Support(Practical)'!$R:$AD,11,FALSE)</f>
        <v>NOT MET</v>
      </c>
      <c r="U109" s="51" t="str">
        <f>VLOOKUP(Table114[[#This Row],[Control]],'Support(Practical)'!$R:$AD,12,FALSE)</f>
        <v>NOT MET</v>
      </c>
      <c r="V109" s="51" t="str">
        <f>VLOOKUP(Table114[[#This Row],[Control]],'Support(Practical)'!$R:$AD,13,FALSE)</f>
        <v>NOT MET</v>
      </c>
      <c r="W109" s="51" t="str">
        <f>IF(VLOOKUP(Table114[[#This Row],[Control]],'Support(Practical)'!R:X,7,FALSE)="Marked N/A","Marked N/A in Theoretical","")</f>
        <v/>
      </c>
      <c r="X109" s="4"/>
    </row>
    <row r="110" spans="1:24" ht="60" x14ac:dyDescent="0.25">
      <c r="A110" s="34" t="s">
        <v>15</v>
      </c>
      <c r="B110" s="34">
        <v>0</v>
      </c>
      <c r="C110" s="34">
        <v>0</v>
      </c>
      <c r="D110" s="34">
        <v>1</v>
      </c>
      <c r="E110" s="34">
        <v>1</v>
      </c>
      <c r="F110" s="35">
        <v>2308</v>
      </c>
      <c r="G110" s="80">
        <v>2308.3000000000002</v>
      </c>
      <c r="H110" s="65"/>
      <c r="I110" s="65" t="s">
        <v>184</v>
      </c>
      <c r="J110" s="51">
        <f>VLOOKUP(Table103[[#This Row],[IASME QID]],'Answers &amp; Theoretical'!G:L,6,FALSE)</f>
        <v>0</v>
      </c>
      <c r="K110" s="47"/>
      <c r="L110" s="48" t="s">
        <v>74</v>
      </c>
      <c r="M110" s="48"/>
      <c r="O110" s="139" t="s">
        <v>15</v>
      </c>
      <c r="P110" s="148">
        <v>2510</v>
      </c>
      <c r="Q110" s="47"/>
      <c r="R110" s="47"/>
      <c r="S110" s="88">
        <f>VLOOKUP(Table114[[#This Row],[Control]],'Support(Practical)'!$R:$AD,10,FALSE)</f>
        <v>0</v>
      </c>
      <c r="T110" s="51" t="str">
        <f>VLOOKUP(Table114[[#This Row],[Control]],'Support(Practical)'!$R:$AD,11,FALSE)</f>
        <v>NOT MET</v>
      </c>
      <c r="U110" s="51" t="str">
        <f>VLOOKUP(Table114[[#This Row],[Control]],'Support(Practical)'!$R:$AD,12,FALSE)</f>
        <v>NOT MET</v>
      </c>
      <c r="V110" s="51" t="str">
        <f>VLOOKUP(Table114[[#This Row],[Control]],'Support(Practical)'!$R:$AD,13,FALSE)</f>
        <v>NOT MET</v>
      </c>
      <c r="W110" s="51" t="str">
        <f>IF(VLOOKUP(Table114[[#This Row],[Control]],'Support(Practical)'!R:X,7,FALSE)="Marked N/A","Marked N/A in Theoretical","")</f>
        <v/>
      </c>
      <c r="X110" s="4"/>
    </row>
    <row r="111" spans="1:24" ht="75" x14ac:dyDescent="0.25">
      <c r="A111" s="34" t="s">
        <v>15</v>
      </c>
      <c r="B111" s="34">
        <v>0</v>
      </c>
      <c r="C111" s="34">
        <v>0</v>
      </c>
      <c r="D111" s="34">
        <v>1</v>
      </c>
      <c r="E111" s="34">
        <v>1</v>
      </c>
      <c r="F111" s="35">
        <v>2308</v>
      </c>
      <c r="G111" s="80">
        <v>2308.4</v>
      </c>
      <c r="H111" s="65"/>
      <c r="I111" s="65" t="s">
        <v>185</v>
      </c>
      <c r="J111" s="51">
        <f>VLOOKUP(Table103[[#This Row],[IASME QID]],'Answers &amp; Theoretical'!G:L,6,FALSE)</f>
        <v>0</v>
      </c>
      <c r="K111" s="47"/>
      <c r="L111" s="48" t="s">
        <v>74</v>
      </c>
      <c r="M111" s="48"/>
      <c r="O111" s="139" t="s">
        <v>15</v>
      </c>
      <c r="P111" s="148">
        <v>2511</v>
      </c>
      <c r="Q111" s="47"/>
      <c r="R111" s="47"/>
      <c r="S111" s="88">
        <f>VLOOKUP(Table114[[#This Row],[Control]],'Support(Practical)'!$R:$AD,10,FALSE)</f>
        <v>0</v>
      </c>
      <c r="T111" s="51" t="str">
        <f>VLOOKUP(Table114[[#This Row],[Control]],'Support(Practical)'!$R:$AD,11,FALSE)</f>
        <v>NOT MET</v>
      </c>
      <c r="U111" s="51" t="str">
        <f>VLOOKUP(Table114[[#This Row],[Control]],'Support(Practical)'!$R:$AD,12,FALSE)</f>
        <v>NOT MET</v>
      </c>
      <c r="V111" s="51" t="str">
        <f>VLOOKUP(Table114[[#This Row],[Control]],'Support(Practical)'!$R:$AD,13,FALSE)</f>
        <v>NOT MET</v>
      </c>
      <c r="W111" s="51" t="str">
        <f>IF(VLOOKUP(Table114[[#This Row],[Control]],'Support(Practical)'!R:X,7,FALSE)="Marked N/A","Marked N/A in Theoretical","")</f>
        <v/>
      </c>
      <c r="X111" s="4"/>
    </row>
    <row r="112" spans="1:24" ht="75" x14ac:dyDescent="0.25">
      <c r="A112" s="34" t="s">
        <v>15</v>
      </c>
      <c r="B112" s="34">
        <v>0</v>
      </c>
      <c r="C112" s="34">
        <v>0</v>
      </c>
      <c r="D112" s="34">
        <v>1</v>
      </c>
      <c r="E112" s="34">
        <v>1</v>
      </c>
      <c r="F112" s="35">
        <v>2308</v>
      </c>
      <c r="G112" s="80">
        <v>2308.5</v>
      </c>
      <c r="H112" s="65"/>
      <c r="I112" s="65" t="s">
        <v>186</v>
      </c>
      <c r="J112" s="51">
        <f>VLOOKUP(Table103[[#This Row],[IASME QID]],'Answers &amp; Theoretical'!G:L,6,FALSE)</f>
        <v>0</v>
      </c>
      <c r="K112" s="47"/>
      <c r="L112" s="48" t="s">
        <v>74</v>
      </c>
      <c r="M112" s="48"/>
      <c r="O112" s="139" t="s">
        <v>15</v>
      </c>
      <c r="P112" s="148">
        <v>2512</v>
      </c>
      <c r="Q112" s="47"/>
      <c r="R112" s="47"/>
      <c r="S112" s="88">
        <f>VLOOKUP(Table114[[#This Row],[Control]],'Support(Practical)'!$R:$AD,10,FALSE)</f>
        <v>0</v>
      </c>
      <c r="T112" s="51" t="str">
        <f>VLOOKUP(Table114[[#This Row],[Control]],'Support(Practical)'!$R:$AD,11,FALSE)</f>
        <v>NOT MET</v>
      </c>
      <c r="U112" s="51" t="str">
        <f>VLOOKUP(Table114[[#This Row],[Control]],'Support(Practical)'!$R:$AD,12,FALSE)</f>
        <v>NOT MET</v>
      </c>
      <c r="V112" s="51" t="str">
        <f>VLOOKUP(Table114[[#This Row],[Control]],'Support(Practical)'!$R:$AD,13,FALSE)</f>
        <v>NOT MET</v>
      </c>
      <c r="W112" s="51" t="str">
        <f>IF(VLOOKUP(Table114[[#This Row],[Control]],'Support(Practical)'!R:X,7,FALSE)="Marked N/A","Marked N/A in Theoretical","")</f>
        <v/>
      </c>
      <c r="X112" s="4"/>
    </row>
    <row r="113" spans="1:24" ht="60" x14ac:dyDescent="0.25">
      <c r="A113" s="34" t="s">
        <v>15</v>
      </c>
      <c r="B113" s="34">
        <v>0</v>
      </c>
      <c r="C113" s="34">
        <v>0</v>
      </c>
      <c r="D113" s="34">
        <v>1</v>
      </c>
      <c r="E113" s="34">
        <v>1</v>
      </c>
      <c r="F113" s="35">
        <v>2308</v>
      </c>
      <c r="G113" s="80">
        <v>2308.6</v>
      </c>
      <c r="H113" s="65"/>
      <c r="I113" s="65" t="s">
        <v>187</v>
      </c>
      <c r="J113" s="51">
        <f>VLOOKUP(Table103[[#This Row],[IASME QID]],'Answers &amp; Theoretical'!G:L,6,FALSE)</f>
        <v>0</v>
      </c>
      <c r="K113" s="47"/>
      <c r="L113" s="48" t="s">
        <v>74</v>
      </c>
      <c r="M113" s="48"/>
      <c r="O113" s="139" t="s">
        <v>15</v>
      </c>
      <c r="P113" s="148">
        <v>2513</v>
      </c>
      <c r="Q113" s="47"/>
      <c r="R113" s="47"/>
      <c r="S113" s="88">
        <f>VLOOKUP(Table114[[#This Row],[Control]],'Support(Practical)'!$R:$AD,10,FALSE)</f>
        <v>0</v>
      </c>
      <c r="T113" s="51" t="str">
        <f>VLOOKUP(Table114[[#This Row],[Control]],'Support(Practical)'!$R:$AD,11,FALSE)</f>
        <v>NOT MET</v>
      </c>
      <c r="U113" s="51" t="str">
        <f>VLOOKUP(Table114[[#This Row],[Control]],'Support(Practical)'!$R:$AD,12,FALSE)</f>
        <v>NOT MET</v>
      </c>
      <c r="V113" s="51" t="str">
        <f>VLOOKUP(Table114[[#This Row],[Control]],'Support(Practical)'!$R:$AD,13,FALSE)</f>
        <v>NOT MET</v>
      </c>
      <c r="W113" s="51" t="str">
        <f>IF(VLOOKUP(Table114[[#This Row],[Control]],'Support(Practical)'!R:X,7,FALSE)="Marked N/A","Marked N/A in Theoretical","")</f>
        <v/>
      </c>
      <c r="X113" s="4"/>
    </row>
    <row r="114" spans="1:24" ht="60" x14ac:dyDescent="0.25">
      <c r="A114" s="32" t="s">
        <v>15</v>
      </c>
      <c r="B114" s="32">
        <v>0</v>
      </c>
      <c r="C114" s="32">
        <v>0</v>
      </c>
      <c r="D114" s="32">
        <v>1</v>
      </c>
      <c r="E114" s="32">
        <v>1</v>
      </c>
      <c r="F114" s="33">
        <v>2309</v>
      </c>
      <c r="G114" s="79">
        <v>2309.1</v>
      </c>
      <c r="H114" s="64"/>
      <c r="I114" s="64" t="s">
        <v>188</v>
      </c>
      <c r="J114" s="51">
        <f>VLOOKUP(Table103[[#This Row],[IASME QID]],'Answers &amp; Theoretical'!G:L,6,FALSE)</f>
        <v>0</v>
      </c>
      <c r="K114" s="47"/>
      <c r="L114" s="48" t="s">
        <v>74</v>
      </c>
      <c r="M114" s="48"/>
      <c r="O114" s="139" t="s">
        <v>15</v>
      </c>
      <c r="P114" s="148">
        <v>2600</v>
      </c>
      <c r="Q114" s="47"/>
      <c r="R114" s="47"/>
      <c r="S114" s="88">
        <f>VLOOKUP(Table114[[#This Row],[Control]],'Support(Practical)'!$R:$AD,10,FALSE)</f>
        <v>0</v>
      </c>
      <c r="T114" s="51" t="str">
        <f>VLOOKUP(Table114[[#This Row],[Control]],'Support(Practical)'!$R:$AD,11,FALSE)</f>
        <v>NOT MET</v>
      </c>
      <c r="U114" s="51" t="str">
        <f>VLOOKUP(Table114[[#This Row],[Control]],'Support(Practical)'!$R:$AD,12,FALSE)</f>
        <v>NOT MET</v>
      </c>
      <c r="V114" s="51" t="str">
        <f>VLOOKUP(Table114[[#This Row],[Control]],'Support(Practical)'!$R:$AD,13,FALSE)</f>
        <v>NOT MET</v>
      </c>
      <c r="W114" s="51" t="str">
        <f>IF(VLOOKUP(Table114[[#This Row],[Control]],'Support(Practical)'!R:X,7,FALSE)="Marked N/A","Marked N/A in Theoretical","")</f>
        <v/>
      </c>
      <c r="X114" s="4"/>
    </row>
    <row r="115" spans="1:24" ht="225" x14ac:dyDescent="0.25">
      <c r="A115" s="32" t="s">
        <v>15</v>
      </c>
      <c r="B115" s="32">
        <v>0</v>
      </c>
      <c r="C115" s="32">
        <v>0</v>
      </c>
      <c r="D115" s="32">
        <v>1</v>
      </c>
      <c r="E115" s="32">
        <v>1</v>
      </c>
      <c r="F115" s="33">
        <v>2309</v>
      </c>
      <c r="G115" s="79">
        <v>2309.1999999999998</v>
      </c>
      <c r="H115" s="64"/>
      <c r="I115" s="64" t="s">
        <v>189</v>
      </c>
      <c r="J115" s="51">
        <f>VLOOKUP(Table103[[#This Row],[IASME QID]],'Answers &amp; Theoretical'!G:L,6,FALSE)</f>
        <v>0</v>
      </c>
      <c r="K115" s="47"/>
      <c r="L115" s="48" t="s">
        <v>74</v>
      </c>
      <c r="M115" s="48"/>
      <c r="O115" s="139" t="s">
        <v>15</v>
      </c>
      <c r="P115" s="148">
        <v>2601</v>
      </c>
      <c r="Q115" s="47"/>
      <c r="R115" s="47"/>
      <c r="S115" s="88">
        <f>VLOOKUP(Table114[[#This Row],[Control]],'Support(Practical)'!$R:$AD,10,FALSE)</f>
        <v>0</v>
      </c>
      <c r="T115" s="88">
        <f>VLOOKUP(Table114[[#This Row],[Control]],'Support(Practical)'!$R:$AD,11,FALSE)</f>
        <v>0</v>
      </c>
      <c r="U115" s="51" t="str">
        <f>VLOOKUP(Table114[[#This Row],[Control]],'Support(Practical)'!$R:$AD,12,FALSE)</f>
        <v>NOT MET</v>
      </c>
      <c r="V115" s="51" t="str">
        <f>VLOOKUP(Table114[[#This Row],[Control]],'Support(Practical)'!$R:$AD,13,FALSE)</f>
        <v>NOT MET</v>
      </c>
      <c r="W115" s="51" t="str">
        <f>IF(VLOOKUP(Table114[[#This Row],[Control]],'Support(Practical)'!R:X,7,FALSE)="Marked N/A","Marked N/A in Theoretical","")</f>
        <v/>
      </c>
      <c r="X115" s="4"/>
    </row>
    <row r="116" spans="1:24" ht="60" x14ac:dyDescent="0.25">
      <c r="A116" s="34" t="s">
        <v>15</v>
      </c>
      <c r="B116" s="34">
        <v>0</v>
      </c>
      <c r="C116" s="34">
        <v>1</v>
      </c>
      <c r="D116" s="34">
        <v>1</v>
      </c>
      <c r="E116" s="34">
        <v>1</v>
      </c>
      <c r="F116" s="35">
        <v>2310</v>
      </c>
      <c r="G116" s="80">
        <v>2310.1</v>
      </c>
      <c r="H116" s="65"/>
      <c r="I116" s="65" t="s">
        <v>190</v>
      </c>
      <c r="J116" s="51">
        <f>VLOOKUP(Table103[[#This Row],[IASME QID]],'Answers &amp; Theoretical'!G:L,6,FALSE)</f>
        <v>0</v>
      </c>
      <c r="K116" s="47"/>
      <c r="L116" s="48" t="s">
        <v>74</v>
      </c>
      <c r="M116" s="48"/>
      <c r="O116" s="139" t="s">
        <v>15</v>
      </c>
      <c r="P116" s="148">
        <v>2602</v>
      </c>
      <c r="Q116" s="47"/>
      <c r="R116" s="47"/>
      <c r="S116" s="88">
        <f>VLOOKUP(Table114[[#This Row],[Control]],'Support(Practical)'!$R:$AD,10,FALSE)</f>
        <v>0</v>
      </c>
      <c r="T116" s="88">
        <f>VLOOKUP(Table114[[#This Row],[Control]],'Support(Practical)'!$R:$AD,11,FALSE)</f>
        <v>0</v>
      </c>
      <c r="U116" s="51" t="str">
        <f>VLOOKUP(Table114[[#This Row],[Control]],'Support(Practical)'!$R:$AD,12,FALSE)</f>
        <v>NOT MET</v>
      </c>
      <c r="V116" s="51" t="str">
        <f>VLOOKUP(Table114[[#This Row],[Control]],'Support(Practical)'!$R:$AD,13,FALSE)</f>
        <v>NOT MET</v>
      </c>
      <c r="W116" s="51" t="str">
        <f>IF(VLOOKUP(Table114[[#This Row],[Control]],'Support(Practical)'!R:X,7,FALSE)="Marked N/A","Marked N/A in Theoretical","")</f>
        <v/>
      </c>
      <c r="X116" s="4"/>
    </row>
    <row r="117" spans="1:24" ht="120" x14ac:dyDescent="0.25">
      <c r="A117" s="34" t="s">
        <v>15</v>
      </c>
      <c r="B117" s="34">
        <v>0</v>
      </c>
      <c r="C117" s="34">
        <v>1</v>
      </c>
      <c r="D117" s="34">
        <v>1</v>
      </c>
      <c r="E117" s="34">
        <v>1</v>
      </c>
      <c r="F117" s="35">
        <v>2310</v>
      </c>
      <c r="G117" s="80">
        <v>2310.1999999999998</v>
      </c>
      <c r="H117" s="65"/>
      <c r="I117" s="65" t="s">
        <v>191</v>
      </c>
      <c r="J117" s="51">
        <f>VLOOKUP(Table103[[#This Row],[IASME QID]],'Answers &amp; Theoretical'!G:L,6,FALSE)</f>
        <v>0</v>
      </c>
      <c r="K117" s="47"/>
      <c r="L117" s="48" t="s">
        <v>74</v>
      </c>
      <c r="M117" s="48"/>
      <c r="O117" s="139" t="s">
        <v>15</v>
      </c>
      <c r="P117" s="148">
        <v>2603</v>
      </c>
      <c r="Q117" s="47"/>
      <c r="R117" s="47"/>
      <c r="S117" s="88">
        <f>VLOOKUP(Table114[[#This Row],[Control]],'Support(Practical)'!$R:$AD,10,FALSE)</f>
        <v>0</v>
      </c>
      <c r="T117" s="51" t="str">
        <f>VLOOKUP(Table114[[#This Row],[Control]],'Support(Practical)'!$R:$AD,11,FALSE)</f>
        <v>NOT MET</v>
      </c>
      <c r="U117" s="51" t="str">
        <f>VLOOKUP(Table114[[#This Row],[Control]],'Support(Practical)'!$R:$AD,12,FALSE)</f>
        <v>NOT MET</v>
      </c>
      <c r="V117" s="51" t="str">
        <f>VLOOKUP(Table114[[#This Row],[Control]],'Support(Practical)'!$R:$AD,13,FALSE)</f>
        <v>NOT MET</v>
      </c>
      <c r="W117" s="51" t="str">
        <f>IF(VLOOKUP(Table114[[#This Row],[Control]],'Support(Practical)'!R:X,7,FALSE)="Marked N/A","Marked N/A in Theoretical","")</f>
        <v/>
      </c>
      <c r="X117" s="4"/>
    </row>
    <row r="118" spans="1:24" ht="105" x14ac:dyDescent="0.25">
      <c r="A118" s="34" t="s">
        <v>15</v>
      </c>
      <c r="B118" s="34">
        <v>0</v>
      </c>
      <c r="C118" s="34">
        <v>1</v>
      </c>
      <c r="D118" s="34">
        <v>1</v>
      </c>
      <c r="E118" s="34">
        <v>1</v>
      </c>
      <c r="F118" s="35">
        <v>2310</v>
      </c>
      <c r="G118" s="80">
        <v>2310.3000000000002</v>
      </c>
      <c r="H118" s="65"/>
      <c r="I118" s="65" t="s">
        <v>192</v>
      </c>
      <c r="J118" s="51">
        <f>VLOOKUP(Table103[[#This Row],[IASME QID]],'Answers &amp; Theoretical'!G:L,6,FALSE)</f>
        <v>0</v>
      </c>
      <c r="K118" s="47"/>
      <c r="L118" s="48" t="s">
        <v>74</v>
      </c>
      <c r="M118" s="48"/>
      <c r="O118" s="139" t="s">
        <v>15</v>
      </c>
      <c r="P118" s="148">
        <v>2604</v>
      </c>
      <c r="Q118" s="47"/>
      <c r="R118" s="47"/>
      <c r="S118" s="88">
        <f>VLOOKUP(Table114[[#This Row],[Control]],'Support(Practical)'!$R:$AD,10,FALSE)</f>
        <v>0</v>
      </c>
      <c r="T118" s="51" t="str">
        <f>VLOOKUP(Table114[[#This Row],[Control]],'Support(Practical)'!$R:$AD,11,FALSE)</f>
        <v>NOT MET</v>
      </c>
      <c r="U118" s="51" t="str">
        <f>VLOOKUP(Table114[[#This Row],[Control]],'Support(Practical)'!$R:$AD,12,FALSE)</f>
        <v>NOT MET</v>
      </c>
      <c r="V118" s="51" t="str">
        <f>VLOOKUP(Table114[[#This Row],[Control]],'Support(Practical)'!$R:$AD,13,FALSE)</f>
        <v>NOT MET</v>
      </c>
      <c r="W118" s="51" t="str">
        <f>IF(VLOOKUP(Table114[[#This Row],[Control]],'Support(Practical)'!R:X,7,FALSE)="Marked N/A","Marked N/A in Theoretical","")</f>
        <v/>
      </c>
      <c r="X118" s="4"/>
    </row>
    <row r="119" spans="1:24" ht="75" x14ac:dyDescent="0.25">
      <c r="A119" s="32" t="s">
        <v>15</v>
      </c>
      <c r="B119" s="32">
        <v>0</v>
      </c>
      <c r="C119" s="32">
        <v>1</v>
      </c>
      <c r="D119" s="32">
        <v>1</v>
      </c>
      <c r="E119" s="32">
        <v>1</v>
      </c>
      <c r="F119" s="33">
        <v>2311</v>
      </c>
      <c r="G119" s="79">
        <v>2311.1</v>
      </c>
      <c r="H119" s="64"/>
      <c r="I119" s="64" t="s">
        <v>193</v>
      </c>
      <c r="J119" s="51">
        <f>VLOOKUP(Table103[[#This Row],[IASME QID]],'Answers &amp; Theoretical'!G:L,6,FALSE)</f>
        <v>0</v>
      </c>
      <c r="K119" s="47"/>
      <c r="L119" s="48" t="s">
        <v>74</v>
      </c>
      <c r="M119" s="48"/>
      <c r="O119" s="139" t="s">
        <v>15</v>
      </c>
      <c r="P119" s="148">
        <v>2605</v>
      </c>
      <c r="Q119" s="47"/>
      <c r="R119" s="47"/>
      <c r="S119" s="88">
        <f>VLOOKUP(Table114[[#This Row],[Control]],'Support(Practical)'!$R:$AD,10,FALSE)</f>
        <v>0</v>
      </c>
      <c r="T119" s="88">
        <f>VLOOKUP(Table114[[#This Row],[Control]],'Support(Practical)'!$R:$AD,11,FALSE)</f>
        <v>0</v>
      </c>
      <c r="U119" s="51" t="str">
        <f>VLOOKUP(Table114[[#This Row],[Control]],'Support(Practical)'!$R:$AD,12,FALSE)</f>
        <v>NOT MET</v>
      </c>
      <c r="V119" s="51" t="str">
        <f>VLOOKUP(Table114[[#This Row],[Control]],'Support(Practical)'!$R:$AD,13,FALSE)</f>
        <v>NOT MET</v>
      </c>
      <c r="W119" s="51" t="str">
        <f>IF(VLOOKUP(Table114[[#This Row],[Control]],'Support(Practical)'!R:X,7,FALSE)="Marked N/A","Marked N/A in Theoretical","")</f>
        <v/>
      </c>
      <c r="X119" s="4"/>
    </row>
    <row r="120" spans="1:24" ht="75" x14ac:dyDescent="0.25">
      <c r="A120" s="34" t="s">
        <v>15</v>
      </c>
      <c r="B120" s="34">
        <v>0</v>
      </c>
      <c r="C120" s="34">
        <v>1</v>
      </c>
      <c r="D120" s="34">
        <v>1</v>
      </c>
      <c r="E120" s="34">
        <v>1</v>
      </c>
      <c r="F120" s="35">
        <v>2312</v>
      </c>
      <c r="G120" s="80">
        <v>2312.1</v>
      </c>
      <c r="H120" s="65"/>
      <c r="I120" s="65" t="s">
        <v>194</v>
      </c>
      <c r="J120" s="51">
        <f>VLOOKUP(Table103[[#This Row],[IASME QID]],'Answers &amp; Theoretical'!G:L,6,FALSE)</f>
        <v>0</v>
      </c>
      <c r="K120" s="47"/>
      <c r="L120" s="48" t="s">
        <v>74</v>
      </c>
      <c r="M120" s="48"/>
      <c r="O120" s="139" t="s">
        <v>15</v>
      </c>
      <c r="P120" s="148">
        <v>2700</v>
      </c>
      <c r="Q120" s="47"/>
      <c r="R120" s="47"/>
      <c r="S120" s="88">
        <f>VLOOKUP(Table114[[#This Row],[Control]],'Support(Practical)'!$R:$AD,10,FALSE)</f>
        <v>0</v>
      </c>
      <c r="T120" s="51" t="str">
        <f>VLOOKUP(Table114[[#This Row],[Control]],'Support(Practical)'!$R:$AD,11,FALSE)</f>
        <v>NOT MET</v>
      </c>
      <c r="U120" s="51" t="str">
        <f>VLOOKUP(Table114[[#This Row],[Control]],'Support(Practical)'!$R:$AD,12,FALSE)</f>
        <v>NOT MET</v>
      </c>
      <c r="V120" s="51" t="str">
        <f>VLOOKUP(Table114[[#This Row],[Control]],'Support(Practical)'!$R:$AD,13,FALSE)</f>
        <v>NOT MET</v>
      </c>
      <c r="W120" s="51" t="str">
        <f>IF(VLOOKUP(Table114[[#This Row],[Control]],'Support(Practical)'!R:X,7,FALSE)="Marked N/A","Marked N/A in Theoretical","")</f>
        <v/>
      </c>
      <c r="X120" s="4"/>
    </row>
    <row r="121" spans="1:24" ht="60" x14ac:dyDescent="0.25">
      <c r="A121" s="34" t="s">
        <v>15</v>
      </c>
      <c r="B121" s="34">
        <v>0</v>
      </c>
      <c r="C121" s="34">
        <v>1</v>
      </c>
      <c r="D121" s="34">
        <v>1</v>
      </c>
      <c r="E121" s="34">
        <v>1</v>
      </c>
      <c r="F121" s="35">
        <v>2312</v>
      </c>
      <c r="G121" s="80">
        <v>2312.1999999999998</v>
      </c>
      <c r="H121" s="65"/>
      <c r="I121" s="65" t="s">
        <v>195</v>
      </c>
      <c r="J121" s="51">
        <f>VLOOKUP(Table103[[#This Row],[IASME QID]],'Answers &amp; Theoretical'!G:L,6,FALSE)</f>
        <v>0</v>
      </c>
      <c r="K121" s="47"/>
      <c r="L121" s="48" t="s">
        <v>74</v>
      </c>
      <c r="M121" s="48"/>
      <c r="O121" s="139" t="s">
        <v>15</v>
      </c>
      <c r="P121" s="148">
        <v>2701</v>
      </c>
      <c r="Q121" s="47"/>
      <c r="R121" s="47"/>
      <c r="S121" s="88">
        <f>VLOOKUP(Table114[[#This Row],[Control]],'Support(Practical)'!$R:$AD,10,FALSE)</f>
        <v>0</v>
      </c>
      <c r="T121" s="51" t="str">
        <f>VLOOKUP(Table114[[#This Row],[Control]],'Support(Practical)'!$R:$AD,11,FALSE)</f>
        <v>NOT MET</v>
      </c>
      <c r="U121" s="51" t="str">
        <f>VLOOKUP(Table114[[#This Row],[Control]],'Support(Practical)'!$R:$AD,12,FALSE)</f>
        <v>NOT MET</v>
      </c>
      <c r="V121" s="51" t="str">
        <f>VLOOKUP(Table114[[#This Row],[Control]],'Support(Practical)'!$R:$AD,13,FALSE)</f>
        <v>NOT MET</v>
      </c>
      <c r="W121" s="51" t="str">
        <f>IF(VLOOKUP(Table114[[#This Row],[Control]],'Support(Practical)'!R:X,7,FALSE)="Marked N/A","Marked N/A in Theoretical","")</f>
        <v/>
      </c>
      <c r="X121" s="4"/>
    </row>
    <row r="122" spans="1:24" ht="60" x14ac:dyDescent="0.25">
      <c r="A122" s="34" t="s">
        <v>15</v>
      </c>
      <c r="B122" s="34">
        <v>0</v>
      </c>
      <c r="C122" s="34">
        <v>1</v>
      </c>
      <c r="D122" s="34">
        <v>1</v>
      </c>
      <c r="E122" s="34">
        <v>1</v>
      </c>
      <c r="F122" s="35">
        <v>2312</v>
      </c>
      <c r="G122" s="80">
        <v>2312.3000000000002</v>
      </c>
      <c r="H122" s="65"/>
      <c r="I122" s="65" t="s">
        <v>196</v>
      </c>
      <c r="J122" s="51">
        <f>VLOOKUP(Table103[[#This Row],[IASME QID]],'Answers &amp; Theoretical'!G:L,6,FALSE)</f>
        <v>0</v>
      </c>
      <c r="K122" s="47"/>
      <c r="L122" s="48" t="s">
        <v>74</v>
      </c>
      <c r="M122" s="48"/>
      <c r="O122" s="139" t="s">
        <v>15</v>
      </c>
      <c r="P122" s="148">
        <v>2702</v>
      </c>
      <c r="Q122" s="47"/>
      <c r="R122" s="47"/>
      <c r="S122" s="88">
        <f>VLOOKUP(Table114[[#This Row],[Control]],'Support(Practical)'!$R:$AD,10,FALSE)</f>
        <v>0</v>
      </c>
      <c r="T122" s="51" t="str">
        <f>VLOOKUP(Table114[[#This Row],[Control]],'Support(Practical)'!$R:$AD,11,FALSE)</f>
        <v>NOT MET</v>
      </c>
      <c r="U122" s="51" t="str">
        <f>VLOOKUP(Table114[[#This Row],[Control]],'Support(Practical)'!$R:$AD,12,FALSE)</f>
        <v>NOT MET</v>
      </c>
      <c r="V122" s="51" t="str">
        <f>VLOOKUP(Table114[[#This Row],[Control]],'Support(Practical)'!$R:$AD,13,FALSE)</f>
        <v>NOT MET</v>
      </c>
      <c r="W122" s="51" t="str">
        <f>IF(VLOOKUP(Table114[[#This Row],[Control]],'Support(Practical)'!R:X,7,FALSE)="Marked N/A","Marked N/A in Theoretical","")</f>
        <v/>
      </c>
      <c r="X122" s="4"/>
    </row>
    <row r="123" spans="1:24" ht="75" x14ac:dyDescent="0.25">
      <c r="A123" s="34" t="s">
        <v>15</v>
      </c>
      <c r="B123" s="34">
        <v>0</v>
      </c>
      <c r="C123" s="34">
        <v>1</v>
      </c>
      <c r="D123" s="34">
        <v>1</v>
      </c>
      <c r="E123" s="34">
        <v>1</v>
      </c>
      <c r="F123" s="35">
        <v>2312</v>
      </c>
      <c r="G123" s="80">
        <v>2312.4</v>
      </c>
      <c r="H123" s="65"/>
      <c r="I123" s="65" t="s">
        <v>197</v>
      </c>
      <c r="J123" s="51">
        <f>VLOOKUP(Table103[[#This Row],[IASME QID]],'Answers &amp; Theoretical'!G:L,6,FALSE)</f>
        <v>0</v>
      </c>
      <c r="K123" s="47"/>
      <c r="L123" s="48" t="s">
        <v>74</v>
      </c>
      <c r="M123" s="48"/>
      <c r="O123" s="139" t="s">
        <v>15</v>
      </c>
      <c r="P123" s="148">
        <v>2703</v>
      </c>
      <c r="Q123" s="47"/>
      <c r="R123" s="47"/>
      <c r="S123" s="88">
        <f>VLOOKUP(Table114[[#This Row],[Control]],'Support(Practical)'!$R:$AD,10,FALSE)</f>
        <v>0</v>
      </c>
      <c r="T123" s="51" t="str">
        <f>VLOOKUP(Table114[[#This Row],[Control]],'Support(Practical)'!$R:$AD,11,FALSE)</f>
        <v>NOT MET</v>
      </c>
      <c r="U123" s="51" t="str">
        <f>VLOOKUP(Table114[[#This Row],[Control]],'Support(Practical)'!$R:$AD,12,FALSE)</f>
        <v>NOT MET</v>
      </c>
      <c r="V123" s="51" t="str">
        <f>VLOOKUP(Table114[[#This Row],[Control]],'Support(Practical)'!$R:$AD,13,FALSE)</f>
        <v>NOT MET</v>
      </c>
      <c r="W123" s="51" t="str">
        <f>IF(VLOOKUP(Table114[[#This Row],[Control]],'Support(Practical)'!R:X,7,FALSE)="Marked N/A","Marked N/A in Theoretical","")</f>
        <v/>
      </c>
      <c r="X123" s="4"/>
    </row>
    <row r="124" spans="1:24" ht="60" x14ac:dyDescent="0.25">
      <c r="A124" s="34" t="s">
        <v>15</v>
      </c>
      <c r="B124" s="34">
        <v>0</v>
      </c>
      <c r="C124" s="34">
        <v>1</v>
      </c>
      <c r="D124" s="34">
        <v>1</v>
      </c>
      <c r="E124" s="34">
        <v>1</v>
      </c>
      <c r="F124" s="35">
        <v>2312</v>
      </c>
      <c r="G124" s="80">
        <v>2312.5</v>
      </c>
      <c r="H124" s="65"/>
      <c r="I124" s="65" t="s">
        <v>198</v>
      </c>
      <c r="J124" s="51">
        <f>VLOOKUP(Table103[[#This Row],[IASME QID]],'Answers &amp; Theoretical'!G:L,6,FALSE)</f>
        <v>0</v>
      </c>
      <c r="K124" s="47"/>
      <c r="L124" s="48" t="s">
        <v>74</v>
      </c>
      <c r="M124" s="48"/>
      <c r="O124" s="139" t="s">
        <v>15</v>
      </c>
      <c r="P124" s="148">
        <v>2704</v>
      </c>
      <c r="Q124" s="47"/>
      <c r="R124" s="47"/>
      <c r="S124" s="88">
        <f>VLOOKUP(Table114[[#This Row],[Control]],'Support(Practical)'!$R:$AD,10,FALSE)</f>
        <v>0</v>
      </c>
      <c r="T124" s="51" t="str">
        <f>VLOOKUP(Table114[[#This Row],[Control]],'Support(Practical)'!$R:$AD,11,FALSE)</f>
        <v>NOT MET</v>
      </c>
      <c r="U124" s="51" t="str">
        <f>VLOOKUP(Table114[[#This Row],[Control]],'Support(Practical)'!$R:$AD,12,FALSE)</f>
        <v>NOT MET</v>
      </c>
      <c r="V124" s="51" t="str">
        <f>VLOOKUP(Table114[[#This Row],[Control]],'Support(Practical)'!$R:$AD,13,FALSE)</f>
        <v>NOT MET</v>
      </c>
      <c r="W124" s="51" t="str">
        <f>IF(VLOOKUP(Table114[[#This Row],[Control]],'Support(Practical)'!R:X,7,FALSE)="Marked N/A","Marked N/A in Theoretical","")</f>
        <v/>
      </c>
      <c r="X124" s="4"/>
    </row>
    <row r="125" spans="1:24" ht="75" x14ac:dyDescent="0.25">
      <c r="A125" s="34" t="s">
        <v>15</v>
      </c>
      <c r="B125" s="34">
        <v>0</v>
      </c>
      <c r="C125" s="34">
        <v>1</v>
      </c>
      <c r="D125" s="34">
        <v>1</v>
      </c>
      <c r="E125" s="34">
        <v>1</v>
      </c>
      <c r="F125" s="35">
        <v>2312</v>
      </c>
      <c r="G125" s="80">
        <v>2312.6</v>
      </c>
      <c r="H125" s="65"/>
      <c r="I125" s="65" t="s">
        <v>199</v>
      </c>
      <c r="J125" s="51">
        <f>VLOOKUP(Table103[[#This Row],[IASME QID]],'Answers &amp; Theoretical'!G:L,6,FALSE)</f>
        <v>0</v>
      </c>
      <c r="K125" s="47"/>
      <c r="L125" s="48" t="s">
        <v>74</v>
      </c>
      <c r="M125" s="48"/>
      <c r="O125" s="140" t="s">
        <v>16</v>
      </c>
      <c r="P125" s="149">
        <v>3100</v>
      </c>
      <c r="Q125" s="47"/>
      <c r="R125" s="47"/>
      <c r="S125" s="88">
        <f>VLOOKUP(Table114[[#This Row],[Control]],'Support(Practical)'!$R:$AD,10,FALSE)</f>
        <v>0</v>
      </c>
      <c r="T125" s="51" t="str">
        <f>VLOOKUP(Table114[[#This Row],[Control]],'Support(Practical)'!$R:$AD,11,FALSE)</f>
        <v>NOT MET</v>
      </c>
      <c r="U125" s="51" t="str">
        <f>VLOOKUP(Table114[[#This Row],[Control]],'Support(Practical)'!$R:$AD,12,FALSE)</f>
        <v>NOT MET</v>
      </c>
      <c r="V125" s="51" t="str">
        <f>VLOOKUP(Table114[[#This Row],[Control]],'Support(Practical)'!$R:$AD,13,FALSE)</f>
        <v>NOT MET</v>
      </c>
      <c r="W125" s="51" t="str">
        <f>IF(VLOOKUP(Table114[[#This Row],[Control]],'Support(Practical)'!R:X,7,FALSE)="Marked N/A","Marked N/A in Theoretical","")</f>
        <v/>
      </c>
      <c r="X125" s="4"/>
    </row>
    <row r="126" spans="1:24" ht="60" x14ac:dyDescent="0.25">
      <c r="A126" s="32" t="s">
        <v>15</v>
      </c>
      <c r="B126" s="32">
        <v>0</v>
      </c>
      <c r="C126" s="32">
        <v>0</v>
      </c>
      <c r="D126" s="32">
        <v>1</v>
      </c>
      <c r="E126" s="32">
        <v>1</v>
      </c>
      <c r="F126" s="33">
        <v>2313</v>
      </c>
      <c r="G126" s="79">
        <v>2313.1</v>
      </c>
      <c r="H126" s="64"/>
      <c r="I126" s="64" t="s">
        <v>200</v>
      </c>
      <c r="J126" s="51">
        <f>VLOOKUP(Table103[[#This Row],[IASME QID]],'Answers &amp; Theoretical'!G:L,6,FALSE)</f>
        <v>0</v>
      </c>
      <c r="K126" s="47"/>
      <c r="L126" s="48" t="s">
        <v>74</v>
      </c>
      <c r="M126" s="48"/>
      <c r="O126" s="140" t="s">
        <v>16</v>
      </c>
      <c r="P126" s="149">
        <v>3101</v>
      </c>
      <c r="Q126" s="47"/>
      <c r="R126" s="47"/>
      <c r="S126" s="88">
        <f>VLOOKUP(Table114[[#This Row],[Control]],'Support(Practical)'!$R:$AD,10,FALSE)</f>
        <v>0</v>
      </c>
      <c r="T126" s="51" t="str">
        <f>VLOOKUP(Table114[[#This Row],[Control]],'Support(Practical)'!$R:$AD,11,FALSE)</f>
        <v>NOT MET</v>
      </c>
      <c r="U126" s="51" t="str">
        <f>VLOOKUP(Table114[[#This Row],[Control]],'Support(Practical)'!$R:$AD,12,FALSE)</f>
        <v>NOT MET</v>
      </c>
      <c r="V126" s="88">
        <f>VLOOKUP(Table114[[#This Row],[Control]],'Support(Practical)'!$R:$AD,13,FALSE)</f>
        <v>0</v>
      </c>
      <c r="W126" s="51" t="str">
        <f>IF(VLOOKUP(Table114[[#This Row],[Control]],'Support(Practical)'!R:X,7,FALSE)="Marked N/A","Marked N/A in Theoretical","")</f>
        <v/>
      </c>
      <c r="X126" s="4"/>
    </row>
    <row r="127" spans="1:24" ht="120" x14ac:dyDescent="0.25">
      <c r="A127" s="32" t="s">
        <v>15</v>
      </c>
      <c r="B127" s="32">
        <v>0</v>
      </c>
      <c r="C127" s="32">
        <v>0</v>
      </c>
      <c r="D127" s="32">
        <v>1</v>
      </c>
      <c r="E127" s="32">
        <v>1</v>
      </c>
      <c r="F127" s="33">
        <v>2313</v>
      </c>
      <c r="G127" s="79">
        <v>2313.1999999999998</v>
      </c>
      <c r="H127" s="64"/>
      <c r="I127" s="64" t="s">
        <v>201</v>
      </c>
      <c r="J127" s="51">
        <f>VLOOKUP(Table103[[#This Row],[IASME QID]],'Answers &amp; Theoretical'!G:L,6,FALSE)</f>
        <v>0</v>
      </c>
      <c r="K127" s="47"/>
      <c r="L127" s="48" t="s">
        <v>74</v>
      </c>
      <c r="M127" s="48"/>
      <c r="O127" s="140" t="s">
        <v>16</v>
      </c>
      <c r="P127" s="149">
        <v>3102</v>
      </c>
      <c r="Q127" s="47"/>
      <c r="R127" s="47"/>
      <c r="S127" s="88">
        <f>VLOOKUP(Table114[[#This Row],[Control]],'Support(Practical)'!$R:$AD,10,FALSE)</f>
        <v>0</v>
      </c>
      <c r="T127" s="88">
        <f>VLOOKUP(Table114[[#This Row],[Control]],'Support(Practical)'!$R:$AD,11,FALSE)</f>
        <v>0</v>
      </c>
      <c r="U127" s="88">
        <f>VLOOKUP(Table114[[#This Row],[Control]],'Support(Practical)'!$R:$AD,12,FALSE)</f>
        <v>0</v>
      </c>
      <c r="V127" s="51" t="str">
        <f>VLOOKUP(Table114[[#This Row],[Control]],'Support(Practical)'!$R:$AD,13,FALSE)</f>
        <v>NOT MET</v>
      </c>
      <c r="W127" s="51" t="str">
        <f>IF(VLOOKUP(Table114[[#This Row],[Control]],'Support(Practical)'!R:X,7,FALSE)="Marked N/A","Marked N/A in Theoretical","")</f>
        <v/>
      </c>
      <c r="X127" s="4"/>
    </row>
    <row r="128" spans="1:24" ht="135" x14ac:dyDescent="0.25">
      <c r="A128" s="32" t="s">
        <v>15</v>
      </c>
      <c r="B128" s="32">
        <v>0</v>
      </c>
      <c r="C128" s="32">
        <v>0</v>
      </c>
      <c r="D128" s="32">
        <v>1</v>
      </c>
      <c r="E128" s="32">
        <v>1</v>
      </c>
      <c r="F128" s="33">
        <v>2313</v>
      </c>
      <c r="G128" s="79">
        <v>2313.3000000000002</v>
      </c>
      <c r="H128" s="64"/>
      <c r="I128" s="64" t="s">
        <v>202</v>
      </c>
      <c r="J128" s="51">
        <f>VLOOKUP(Table103[[#This Row],[IASME QID]],'Answers &amp; Theoretical'!G:L,6,FALSE)</f>
        <v>0</v>
      </c>
      <c r="K128" s="47"/>
      <c r="L128" s="48" t="s">
        <v>74</v>
      </c>
      <c r="M128" s="48"/>
      <c r="O128" s="140" t="s">
        <v>16</v>
      </c>
      <c r="P128" s="149">
        <v>3103</v>
      </c>
      <c r="Q128" s="47"/>
      <c r="R128" s="47"/>
      <c r="S128" s="88">
        <f>VLOOKUP(Table114[[#This Row],[Control]],'Support(Practical)'!$R:$AD,10,FALSE)</f>
        <v>0</v>
      </c>
      <c r="T128" s="88">
        <f>VLOOKUP(Table114[[#This Row],[Control]],'Support(Practical)'!$R:$AD,11,FALSE)</f>
        <v>0</v>
      </c>
      <c r="U128" s="51" t="str">
        <f>VLOOKUP(Table114[[#This Row],[Control]],'Support(Practical)'!$R:$AD,12,FALSE)</f>
        <v>NOT MET</v>
      </c>
      <c r="V128" s="51" t="str">
        <f>VLOOKUP(Table114[[#This Row],[Control]],'Support(Practical)'!$R:$AD,13,FALSE)</f>
        <v>NOT MET</v>
      </c>
      <c r="W128" s="51" t="str">
        <f>IF(VLOOKUP(Table114[[#This Row],[Control]],'Support(Practical)'!R:X,7,FALSE)="Marked N/A","Marked N/A in Theoretical","")</f>
        <v/>
      </c>
      <c r="X128" s="4"/>
    </row>
    <row r="129" spans="1:24" ht="75" x14ac:dyDescent="0.25">
      <c r="A129" s="34" t="s">
        <v>15</v>
      </c>
      <c r="B129" s="34">
        <v>1</v>
      </c>
      <c r="C129" s="34">
        <v>1</v>
      </c>
      <c r="D129" s="34">
        <v>1</v>
      </c>
      <c r="E129" s="34">
        <v>1</v>
      </c>
      <c r="F129" s="35">
        <v>2314</v>
      </c>
      <c r="G129" s="80">
        <v>2314.1</v>
      </c>
      <c r="H129" s="65"/>
      <c r="I129" s="65" t="s">
        <v>203</v>
      </c>
      <c r="J129" s="51">
        <f>VLOOKUP(Table103[[#This Row],[IASME QID]],'Answers &amp; Theoretical'!G:L,6,FALSE)</f>
        <v>0</v>
      </c>
      <c r="K129" s="47"/>
      <c r="L129" s="48" t="s">
        <v>74</v>
      </c>
      <c r="M129" s="48"/>
      <c r="O129" s="140" t="s">
        <v>16</v>
      </c>
      <c r="P129" s="149">
        <v>3104</v>
      </c>
      <c r="Q129" s="47"/>
      <c r="R129" s="47"/>
      <c r="S129" s="88">
        <f>VLOOKUP(Table114[[#This Row],[Control]],'Support(Practical)'!$R:$AD,10,FALSE)</f>
        <v>0</v>
      </c>
      <c r="T129" s="88">
        <f>VLOOKUP(Table114[[#This Row],[Control]],'Support(Practical)'!$R:$AD,11,FALSE)</f>
        <v>0</v>
      </c>
      <c r="U129" s="51" t="str">
        <f>VLOOKUP(Table114[[#This Row],[Control]],'Support(Practical)'!$R:$AD,12,FALSE)</f>
        <v>NOT MET</v>
      </c>
      <c r="V129" s="51" t="str">
        <f>VLOOKUP(Table114[[#This Row],[Control]],'Support(Practical)'!$R:$AD,13,FALSE)</f>
        <v>NOT MET</v>
      </c>
      <c r="W129" s="51" t="str">
        <f>IF(VLOOKUP(Table114[[#This Row],[Control]],'Support(Practical)'!R:X,7,FALSE)="Marked N/A","Marked N/A in Theoretical","")</f>
        <v/>
      </c>
      <c r="X129" s="4"/>
    </row>
    <row r="130" spans="1:24" ht="60" x14ac:dyDescent="0.25">
      <c r="A130" s="34" t="s">
        <v>15</v>
      </c>
      <c r="B130" s="34">
        <v>1</v>
      </c>
      <c r="C130" s="34">
        <v>1</v>
      </c>
      <c r="D130" s="34">
        <v>1</v>
      </c>
      <c r="E130" s="34">
        <v>1</v>
      </c>
      <c r="F130" s="35">
        <v>2314</v>
      </c>
      <c r="G130" s="80">
        <v>2314.1999999999998</v>
      </c>
      <c r="H130" s="65"/>
      <c r="I130" s="65" t="s">
        <v>204</v>
      </c>
      <c r="J130" s="51">
        <f>VLOOKUP(Table103[[#This Row],[IASME QID]],'Answers &amp; Theoretical'!G:L,6,FALSE)</f>
        <v>0</v>
      </c>
      <c r="K130" s="47"/>
      <c r="L130" s="48" t="s">
        <v>74</v>
      </c>
      <c r="M130" s="48"/>
      <c r="O130" s="140" t="s">
        <v>16</v>
      </c>
      <c r="P130" s="149">
        <v>3105</v>
      </c>
      <c r="Q130" s="47"/>
      <c r="R130" s="47"/>
      <c r="S130" s="88">
        <f>VLOOKUP(Table114[[#This Row],[Control]],'Support(Practical)'!$R:$AD,10,FALSE)</f>
        <v>0</v>
      </c>
      <c r="T130" s="88">
        <f>VLOOKUP(Table114[[#This Row],[Control]],'Support(Practical)'!$R:$AD,11,FALSE)</f>
        <v>0</v>
      </c>
      <c r="U130" s="51" t="str">
        <f>VLOOKUP(Table114[[#This Row],[Control]],'Support(Practical)'!$R:$AD,12,FALSE)</f>
        <v>NOT MET</v>
      </c>
      <c r="V130" s="51" t="str">
        <f>VLOOKUP(Table114[[#This Row],[Control]],'Support(Practical)'!$R:$AD,13,FALSE)</f>
        <v>NOT MET</v>
      </c>
      <c r="W130" s="51" t="str">
        <f>IF(VLOOKUP(Table114[[#This Row],[Control]],'Support(Practical)'!R:X,7,FALSE)="Marked N/A","Marked N/A in Theoretical","")</f>
        <v/>
      </c>
      <c r="X130" s="4"/>
    </row>
    <row r="131" spans="1:24" ht="75" x14ac:dyDescent="0.25">
      <c r="A131" s="32" t="s">
        <v>15</v>
      </c>
      <c r="B131" s="32">
        <v>0</v>
      </c>
      <c r="C131" s="32">
        <v>1</v>
      </c>
      <c r="D131" s="32">
        <v>1</v>
      </c>
      <c r="E131" s="32">
        <v>1</v>
      </c>
      <c r="F131" s="33">
        <v>2315</v>
      </c>
      <c r="G131" s="79">
        <v>2315.1</v>
      </c>
      <c r="H131" s="64"/>
      <c r="I131" s="64" t="s">
        <v>205</v>
      </c>
      <c r="J131" s="51">
        <f>VLOOKUP(Table103[[#This Row],[IASME QID]],'Answers &amp; Theoretical'!G:L,6,FALSE)</f>
        <v>0</v>
      </c>
      <c r="K131" s="47"/>
      <c r="L131" s="48" t="s">
        <v>74</v>
      </c>
      <c r="M131" s="48"/>
      <c r="O131" s="140" t="s">
        <v>16</v>
      </c>
      <c r="P131" s="149">
        <v>3106</v>
      </c>
      <c r="Q131" s="47"/>
      <c r="R131" s="47"/>
      <c r="S131" s="88">
        <f>VLOOKUP(Table114[[#This Row],[Control]],'Support(Practical)'!$R:$AD,10,FALSE)</f>
        <v>0</v>
      </c>
      <c r="T131" s="88">
        <f>VLOOKUP(Table114[[#This Row],[Control]],'Support(Practical)'!$R:$AD,11,FALSE)</f>
        <v>0</v>
      </c>
      <c r="U131" s="51" t="str">
        <f>VLOOKUP(Table114[[#This Row],[Control]],'Support(Practical)'!$R:$AD,12,FALSE)</f>
        <v>NOT MET</v>
      </c>
      <c r="V131" s="51" t="str">
        <f>VLOOKUP(Table114[[#This Row],[Control]],'Support(Practical)'!$R:$AD,13,FALSE)</f>
        <v>NOT MET</v>
      </c>
      <c r="W131" s="51" t="str">
        <f>IF(VLOOKUP(Table114[[#This Row],[Control]],'Support(Practical)'!R:X,7,FALSE)="Marked N/A","Marked N/A in Theoretical","")</f>
        <v/>
      </c>
      <c r="X131" s="4"/>
    </row>
    <row r="132" spans="1:24" ht="60" x14ac:dyDescent="0.25">
      <c r="A132" s="32" t="s">
        <v>15</v>
      </c>
      <c r="B132" s="32">
        <v>0</v>
      </c>
      <c r="C132" s="32">
        <v>1</v>
      </c>
      <c r="D132" s="32">
        <v>1</v>
      </c>
      <c r="E132" s="32">
        <v>1</v>
      </c>
      <c r="F132" s="33">
        <v>2315</v>
      </c>
      <c r="G132" s="79">
        <v>2315.1999999999998</v>
      </c>
      <c r="H132" s="64"/>
      <c r="I132" s="64" t="s">
        <v>206</v>
      </c>
      <c r="J132" s="51">
        <f>VLOOKUP(Table103[[#This Row],[IASME QID]],'Answers &amp; Theoretical'!G:L,6,FALSE)</f>
        <v>0</v>
      </c>
      <c r="K132" s="47"/>
      <c r="L132" s="48" t="s">
        <v>74</v>
      </c>
      <c r="M132" s="48"/>
      <c r="O132" s="140" t="s">
        <v>16</v>
      </c>
      <c r="P132" s="149">
        <v>3107</v>
      </c>
      <c r="Q132" s="47"/>
      <c r="R132" s="47"/>
      <c r="S132" s="88">
        <f>VLOOKUP(Table114[[#This Row],[Control]],'Support(Practical)'!$R:$AD,10,FALSE)</f>
        <v>0</v>
      </c>
      <c r="T132" s="51" t="str">
        <f>VLOOKUP(Table114[[#This Row],[Control]],'Support(Practical)'!$R:$AD,11,FALSE)</f>
        <v>NOT MET</v>
      </c>
      <c r="U132" s="51" t="str">
        <f>VLOOKUP(Table114[[#This Row],[Control]],'Support(Practical)'!$R:$AD,12,FALSE)</f>
        <v>NOT MET</v>
      </c>
      <c r="V132" s="51" t="str">
        <f>VLOOKUP(Table114[[#This Row],[Control]],'Support(Practical)'!$R:$AD,13,FALSE)</f>
        <v>NOT MET</v>
      </c>
      <c r="W132" s="51" t="str">
        <f>IF(VLOOKUP(Table114[[#This Row],[Control]],'Support(Practical)'!R:X,7,FALSE)="Marked N/A","Marked N/A in Theoretical","")</f>
        <v/>
      </c>
      <c r="X132" s="4"/>
    </row>
    <row r="133" spans="1:24" ht="60" x14ac:dyDescent="0.25">
      <c r="A133" s="32" t="s">
        <v>15</v>
      </c>
      <c r="B133" s="32">
        <v>0</v>
      </c>
      <c r="C133" s="32">
        <v>1</v>
      </c>
      <c r="D133" s="32">
        <v>1</v>
      </c>
      <c r="E133" s="32">
        <v>1</v>
      </c>
      <c r="F133" s="33">
        <v>2315</v>
      </c>
      <c r="G133" s="79">
        <v>2315.3000000000002</v>
      </c>
      <c r="H133" s="64"/>
      <c r="I133" s="64" t="s">
        <v>207</v>
      </c>
      <c r="J133" s="51">
        <f>VLOOKUP(Table103[[#This Row],[IASME QID]],'Answers &amp; Theoretical'!G:L,6,FALSE)</f>
        <v>0</v>
      </c>
      <c r="K133" s="47"/>
      <c r="L133" s="48" t="s">
        <v>74</v>
      </c>
      <c r="M133" s="48"/>
      <c r="O133" s="140" t="s">
        <v>16</v>
      </c>
      <c r="P133" s="149">
        <v>3108</v>
      </c>
      <c r="Q133" s="47"/>
      <c r="R133" s="47"/>
      <c r="S133" s="88">
        <f>VLOOKUP(Table114[[#This Row],[Control]],'Support(Practical)'!$R:$AD,10,FALSE)</f>
        <v>0</v>
      </c>
      <c r="T133" s="51" t="str">
        <f>VLOOKUP(Table114[[#This Row],[Control]],'Support(Practical)'!$R:$AD,11,FALSE)</f>
        <v>NOT MET</v>
      </c>
      <c r="U133" s="51" t="str">
        <f>VLOOKUP(Table114[[#This Row],[Control]],'Support(Practical)'!$R:$AD,12,FALSE)</f>
        <v>NOT MET</v>
      </c>
      <c r="V133" s="51" t="str">
        <f>VLOOKUP(Table114[[#This Row],[Control]],'Support(Practical)'!$R:$AD,13,FALSE)</f>
        <v>NOT MET</v>
      </c>
      <c r="W133" s="51" t="str">
        <f>IF(VLOOKUP(Table114[[#This Row],[Control]],'Support(Practical)'!R:X,7,FALSE)="Marked N/A","Marked N/A in Theoretical","")</f>
        <v/>
      </c>
      <c r="X133" s="4"/>
    </row>
    <row r="134" spans="1:24" ht="75" x14ac:dyDescent="0.25">
      <c r="A134" s="34" t="s">
        <v>15</v>
      </c>
      <c r="B134" s="34">
        <v>0</v>
      </c>
      <c r="C134" s="34">
        <v>1</v>
      </c>
      <c r="D134" s="34">
        <v>1</v>
      </c>
      <c r="E134" s="34">
        <v>1</v>
      </c>
      <c r="F134" s="35">
        <v>2316</v>
      </c>
      <c r="G134" s="80">
        <v>2316.1</v>
      </c>
      <c r="H134" s="65"/>
      <c r="I134" s="65" t="s">
        <v>208</v>
      </c>
      <c r="J134" s="51">
        <f>VLOOKUP(Table103[[#This Row],[IASME QID]],'Answers &amp; Theoretical'!G:L,6,FALSE)</f>
        <v>0</v>
      </c>
      <c r="K134" s="47"/>
      <c r="L134" s="48" t="s">
        <v>74</v>
      </c>
      <c r="M134" s="48"/>
      <c r="O134" s="140" t="s">
        <v>16</v>
      </c>
      <c r="P134" s="149">
        <v>3109</v>
      </c>
      <c r="Q134" s="47"/>
      <c r="R134" s="47"/>
      <c r="S134" s="88">
        <f>VLOOKUP(Table114[[#This Row],[Control]],'Support(Practical)'!$R:$AD,10,FALSE)</f>
        <v>0</v>
      </c>
      <c r="T134" s="51" t="str">
        <f>VLOOKUP(Table114[[#This Row],[Control]],'Support(Practical)'!$R:$AD,11,FALSE)</f>
        <v>NOT MET</v>
      </c>
      <c r="U134" s="51" t="str">
        <f>VLOOKUP(Table114[[#This Row],[Control]],'Support(Practical)'!$R:$AD,12,FALSE)</f>
        <v>NOT MET</v>
      </c>
      <c r="V134" s="51" t="str">
        <f>VLOOKUP(Table114[[#This Row],[Control]],'Support(Practical)'!$R:$AD,13,FALSE)</f>
        <v>NOT MET</v>
      </c>
      <c r="W134" s="51" t="str">
        <f>IF(VLOOKUP(Table114[[#This Row],[Control]],'Support(Practical)'!R:X,7,FALSE)="Marked N/A","Marked N/A in Theoretical","")</f>
        <v/>
      </c>
      <c r="X134" s="4"/>
    </row>
    <row r="135" spans="1:24" ht="105" x14ac:dyDescent="0.25">
      <c r="A135" s="34" t="s">
        <v>15</v>
      </c>
      <c r="B135" s="34">
        <v>0</v>
      </c>
      <c r="C135" s="34">
        <v>1</v>
      </c>
      <c r="D135" s="34">
        <v>1</v>
      </c>
      <c r="E135" s="34">
        <v>1</v>
      </c>
      <c r="F135" s="35">
        <v>2316</v>
      </c>
      <c r="G135" s="80">
        <v>2316.1999999999998</v>
      </c>
      <c r="H135" s="65"/>
      <c r="I135" s="65" t="s">
        <v>209</v>
      </c>
      <c r="J135" s="51">
        <f>VLOOKUP(Table103[[#This Row],[IASME QID]],'Answers &amp; Theoretical'!G:L,6,FALSE)</f>
        <v>0</v>
      </c>
      <c r="K135" s="47"/>
      <c r="L135" s="48" t="s">
        <v>74</v>
      </c>
      <c r="M135" s="48"/>
      <c r="O135" s="140" t="s">
        <v>16</v>
      </c>
      <c r="P135" s="149">
        <v>3110</v>
      </c>
      <c r="Q135" s="47"/>
      <c r="R135" s="47"/>
      <c r="S135" s="88">
        <f>VLOOKUP(Table114[[#This Row],[Control]],'Support(Practical)'!$R:$AD,10,FALSE)</f>
        <v>0</v>
      </c>
      <c r="T135" s="88">
        <f>VLOOKUP(Table114[[#This Row],[Control]],'Support(Practical)'!$R:$AD,11,FALSE)</f>
        <v>0</v>
      </c>
      <c r="U135" s="51" t="str">
        <f>VLOOKUP(Table114[[#This Row],[Control]],'Support(Practical)'!$R:$AD,12,FALSE)</f>
        <v>NOT MET</v>
      </c>
      <c r="V135" s="51" t="str">
        <f>VLOOKUP(Table114[[#This Row],[Control]],'Support(Practical)'!$R:$AD,13,FALSE)</f>
        <v>NOT MET</v>
      </c>
      <c r="W135" s="51" t="str">
        <f>IF(VLOOKUP(Table114[[#This Row],[Control]],'Support(Practical)'!R:X,7,FALSE)="Marked N/A","Marked N/A in Theoretical","")</f>
        <v/>
      </c>
      <c r="X135" s="4"/>
    </row>
    <row r="136" spans="1:24" ht="150" x14ac:dyDescent="0.25">
      <c r="A136" s="34" t="s">
        <v>15</v>
      </c>
      <c r="B136" s="34">
        <v>0</v>
      </c>
      <c r="C136" s="34">
        <v>1</v>
      </c>
      <c r="D136" s="34">
        <v>1</v>
      </c>
      <c r="E136" s="34">
        <v>1</v>
      </c>
      <c r="F136" s="35">
        <v>2316</v>
      </c>
      <c r="G136" s="80">
        <v>2316.3000000000002</v>
      </c>
      <c r="H136" s="65"/>
      <c r="I136" s="65" t="s">
        <v>210</v>
      </c>
      <c r="J136" s="51">
        <f>VLOOKUP(Table103[[#This Row],[IASME QID]],'Answers &amp; Theoretical'!G:L,6,FALSE)</f>
        <v>0</v>
      </c>
      <c r="K136" s="47"/>
      <c r="L136" s="48" t="s">
        <v>74</v>
      </c>
      <c r="M136" s="48"/>
      <c r="O136" s="140" t="s">
        <v>16</v>
      </c>
      <c r="P136" s="149">
        <v>3200</v>
      </c>
      <c r="Q136" s="47"/>
      <c r="R136" s="47"/>
      <c r="S136" s="88">
        <f>VLOOKUP(Table114[[#This Row],[Control]],'Support(Practical)'!$R:$AD,10,FALSE)</f>
        <v>0</v>
      </c>
      <c r="T136" s="51" t="str">
        <f>VLOOKUP(Table114[[#This Row],[Control]],'Support(Practical)'!$R:$AD,11,FALSE)</f>
        <v>NOT MET</v>
      </c>
      <c r="U136" s="51" t="str">
        <f>VLOOKUP(Table114[[#This Row],[Control]],'Support(Practical)'!$R:$AD,12,FALSE)</f>
        <v>NOT MET</v>
      </c>
      <c r="V136" s="51" t="str">
        <f>VLOOKUP(Table114[[#This Row],[Control]],'Support(Practical)'!$R:$AD,13,FALSE)</f>
        <v>NOT MET</v>
      </c>
      <c r="W136" s="51" t="str">
        <f>IF(VLOOKUP(Table114[[#This Row],[Control]],'Support(Practical)'!R:X,7,FALSE)="Marked N/A","Marked N/A in Theoretical","")</f>
        <v/>
      </c>
      <c r="X136" s="4"/>
    </row>
    <row r="137" spans="1:24" ht="60" x14ac:dyDescent="0.25">
      <c r="A137" s="34" t="s">
        <v>15</v>
      </c>
      <c r="B137" s="34">
        <v>0</v>
      </c>
      <c r="C137" s="34">
        <v>1</v>
      </c>
      <c r="D137" s="34">
        <v>1</v>
      </c>
      <c r="E137" s="34">
        <v>1</v>
      </c>
      <c r="F137" s="35">
        <v>2316</v>
      </c>
      <c r="G137" s="80">
        <v>2316.4</v>
      </c>
      <c r="H137" s="65"/>
      <c r="I137" s="65" t="s">
        <v>211</v>
      </c>
      <c r="J137" s="51">
        <f>VLOOKUP(Table103[[#This Row],[IASME QID]],'Answers &amp; Theoretical'!G:L,6,FALSE)</f>
        <v>0</v>
      </c>
      <c r="K137" s="47"/>
      <c r="L137" s="48" t="s">
        <v>74</v>
      </c>
      <c r="M137" s="48"/>
      <c r="O137" s="140" t="s">
        <v>16</v>
      </c>
      <c r="P137" s="149">
        <v>3201</v>
      </c>
      <c r="Q137" s="47"/>
      <c r="R137" s="47"/>
      <c r="S137" s="88">
        <f>VLOOKUP(Table114[[#This Row],[Control]],'Support(Practical)'!$R:$AD,10,FALSE)</f>
        <v>0</v>
      </c>
      <c r="T137" s="51" t="str">
        <f>VLOOKUP(Table114[[#This Row],[Control]],'Support(Practical)'!$R:$AD,11,FALSE)</f>
        <v>NOT MET</v>
      </c>
      <c r="U137" s="51" t="str">
        <f>VLOOKUP(Table114[[#This Row],[Control]],'Support(Practical)'!$R:$AD,12,FALSE)</f>
        <v>NOT MET</v>
      </c>
      <c r="V137" s="51" t="str">
        <f>VLOOKUP(Table114[[#This Row],[Control]],'Support(Practical)'!$R:$AD,13,FALSE)</f>
        <v>NOT MET</v>
      </c>
      <c r="W137" s="51" t="str">
        <f>IF(VLOOKUP(Table114[[#This Row],[Control]],'Support(Practical)'!R:X,7,FALSE)="Marked N/A","Marked N/A in Theoretical","")</f>
        <v/>
      </c>
      <c r="X137" s="4"/>
    </row>
    <row r="138" spans="1:24" ht="60" x14ac:dyDescent="0.25">
      <c r="A138" s="34" t="s">
        <v>15</v>
      </c>
      <c r="B138" s="34">
        <v>0</v>
      </c>
      <c r="C138" s="34">
        <v>1</v>
      </c>
      <c r="D138" s="34">
        <v>1</v>
      </c>
      <c r="E138" s="34">
        <v>1</v>
      </c>
      <c r="F138" s="35">
        <v>2316</v>
      </c>
      <c r="G138" s="80">
        <v>2316.5</v>
      </c>
      <c r="H138" s="65"/>
      <c r="I138" s="65" t="s">
        <v>212</v>
      </c>
      <c r="J138" s="51">
        <f>VLOOKUP(Table103[[#This Row],[IASME QID]],'Answers &amp; Theoretical'!G:L,6,FALSE)</f>
        <v>0</v>
      </c>
      <c r="K138" s="47"/>
      <c r="L138" s="48" t="s">
        <v>74</v>
      </c>
      <c r="M138" s="48"/>
      <c r="O138" s="140" t="s">
        <v>16</v>
      </c>
      <c r="P138" s="149">
        <v>3202</v>
      </c>
      <c r="Q138" s="47"/>
      <c r="R138" s="47"/>
      <c r="S138" s="88">
        <f>VLOOKUP(Table114[[#This Row],[Control]],'Support(Practical)'!$R:$AD,10,FALSE)</f>
        <v>0</v>
      </c>
      <c r="T138" s="88">
        <f>VLOOKUP(Table114[[#This Row],[Control]],'Support(Practical)'!$R:$AD,11,FALSE)</f>
        <v>0</v>
      </c>
      <c r="U138" s="51" t="str">
        <f>VLOOKUP(Table114[[#This Row],[Control]],'Support(Practical)'!$R:$AD,12,FALSE)</f>
        <v>NOT MET</v>
      </c>
      <c r="V138" s="51" t="str">
        <f>VLOOKUP(Table114[[#This Row],[Control]],'Support(Practical)'!$R:$AD,13,FALSE)</f>
        <v>NOT MET</v>
      </c>
      <c r="W138" s="51" t="str">
        <f>IF(VLOOKUP(Table114[[#This Row],[Control]],'Support(Practical)'!R:X,7,FALSE)="Marked N/A","Marked N/A in Theoretical","")</f>
        <v/>
      </c>
      <c r="X138" s="4"/>
    </row>
    <row r="139" spans="1:24" ht="60" x14ac:dyDescent="0.25">
      <c r="A139" s="32" t="s">
        <v>15</v>
      </c>
      <c r="B139" s="32">
        <v>0</v>
      </c>
      <c r="C139" s="32">
        <v>1</v>
      </c>
      <c r="D139" s="32">
        <v>1</v>
      </c>
      <c r="E139" s="32">
        <v>1</v>
      </c>
      <c r="F139" s="33">
        <v>2317</v>
      </c>
      <c r="G139" s="79">
        <v>2317.1</v>
      </c>
      <c r="H139" s="64"/>
      <c r="I139" s="64" t="s">
        <v>213</v>
      </c>
      <c r="J139" s="51">
        <f>VLOOKUP(Table103[[#This Row],[IASME QID]],'Answers &amp; Theoretical'!G:L,6,FALSE)</f>
        <v>0</v>
      </c>
      <c r="K139" s="47"/>
      <c r="L139" s="48" t="s">
        <v>74</v>
      </c>
      <c r="M139" s="48"/>
      <c r="O139" s="140" t="s">
        <v>16</v>
      </c>
      <c r="P139" s="149">
        <v>3203</v>
      </c>
      <c r="Q139" s="47"/>
      <c r="R139" s="47"/>
      <c r="S139" s="88">
        <f>VLOOKUP(Table114[[#This Row],[Control]],'Support(Practical)'!$R:$AD,10,FALSE)</f>
        <v>0</v>
      </c>
      <c r="T139" s="51" t="str">
        <f>VLOOKUP(Table114[[#This Row],[Control]],'Support(Practical)'!$R:$AD,11,FALSE)</f>
        <v>NOT MET</v>
      </c>
      <c r="U139" s="51" t="str">
        <f>VLOOKUP(Table114[[#This Row],[Control]],'Support(Practical)'!$R:$AD,12,FALSE)</f>
        <v>NOT MET</v>
      </c>
      <c r="V139" s="51" t="str">
        <f>VLOOKUP(Table114[[#This Row],[Control]],'Support(Practical)'!$R:$AD,13,FALSE)</f>
        <v>NOT MET</v>
      </c>
      <c r="W139" s="51" t="str">
        <f>IF(VLOOKUP(Table114[[#This Row],[Control]],'Support(Practical)'!R:X,7,FALSE)="Marked N/A","Marked N/A in Theoretical","")</f>
        <v/>
      </c>
      <c r="X139" s="4"/>
    </row>
    <row r="140" spans="1:24" ht="150" x14ac:dyDescent="0.25">
      <c r="A140" s="32" t="s">
        <v>15</v>
      </c>
      <c r="B140" s="32">
        <v>0</v>
      </c>
      <c r="C140" s="32">
        <v>1</v>
      </c>
      <c r="D140" s="32">
        <v>1</v>
      </c>
      <c r="E140" s="32">
        <v>1</v>
      </c>
      <c r="F140" s="33">
        <v>2317</v>
      </c>
      <c r="G140" s="79">
        <v>2317.1999999999998</v>
      </c>
      <c r="H140" s="64"/>
      <c r="I140" s="64" t="s">
        <v>214</v>
      </c>
      <c r="J140" s="51">
        <f>VLOOKUP(Table103[[#This Row],[IASME QID]],'Answers &amp; Theoretical'!G:L,6,FALSE)</f>
        <v>0</v>
      </c>
      <c r="K140" s="47"/>
      <c r="L140" s="48" t="s">
        <v>74</v>
      </c>
      <c r="M140" s="48"/>
      <c r="O140" s="140" t="s">
        <v>16</v>
      </c>
      <c r="P140" s="149">
        <v>3204</v>
      </c>
      <c r="Q140" s="47"/>
      <c r="R140" s="47"/>
      <c r="S140" s="88">
        <f>VLOOKUP(Table114[[#This Row],[Control]],'Support(Practical)'!$R:$AD,10,FALSE)</f>
        <v>0</v>
      </c>
      <c r="T140" s="51" t="str">
        <f>VLOOKUP(Table114[[#This Row],[Control]],'Support(Practical)'!$R:$AD,11,FALSE)</f>
        <v>NOT MET</v>
      </c>
      <c r="U140" s="51" t="str">
        <f>VLOOKUP(Table114[[#This Row],[Control]],'Support(Practical)'!$R:$AD,12,FALSE)</f>
        <v>NOT MET</v>
      </c>
      <c r="V140" s="51" t="str">
        <f>VLOOKUP(Table114[[#This Row],[Control]],'Support(Practical)'!$R:$AD,13,FALSE)</f>
        <v>NOT MET</v>
      </c>
      <c r="W140" s="51" t="str">
        <f>IF(VLOOKUP(Table114[[#This Row],[Control]],'Support(Practical)'!R:X,7,FALSE)="Marked N/A","Marked N/A in Theoretical","")</f>
        <v/>
      </c>
      <c r="X140" s="4"/>
    </row>
    <row r="141" spans="1:24" ht="60" x14ac:dyDescent="0.25">
      <c r="A141" s="34" t="s">
        <v>15</v>
      </c>
      <c r="B141" s="34">
        <v>0</v>
      </c>
      <c r="C141" s="34">
        <v>1</v>
      </c>
      <c r="D141" s="34">
        <v>1</v>
      </c>
      <c r="E141" s="34">
        <v>1</v>
      </c>
      <c r="F141" s="35">
        <v>2318</v>
      </c>
      <c r="G141" s="80">
        <v>2318.1</v>
      </c>
      <c r="H141" s="65"/>
      <c r="I141" s="65" t="s">
        <v>215</v>
      </c>
      <c r="J141" s="51">
        <f>VLOOKUP(Table103[[#This Row],[IASME QID]],'Answers &amp; Theoretical'!G:L,6,FALSE)</f>
        <v>0</v>
      </c>
      <c r="K141" s="47"/>
      <c r="L141" s="48" t="s">
        <v>74</v>
      </c>
      <c r="M141" s="48"/>
      <c r="O141" s="142" t="s">
        <v>17</v>
      </c>
      <c r="P141" s="150">
        <v>4100</v>
      </c>
      <c r="Q141" s="47"/>
      <c r="R141" s="47"/>
      <c r="S141" s="88">
        <f>VLOOKUP(Table114[[#This Row],[Control]],'Support(Practical)'!$R:$AD,10,FALSE)</f>
        <v>0</v>
      </c>
      <c r="T141" s="51" t="str">
        <f>VLOOKUP(Table114[[#This Row],[Control]],'Support(Practical)'!$R:$AD,11,FALSE)</f>
        <v>NOT MET</v>
      </c>
      <c r="U141" s="51" t="str">
        <f>VLOOKUP(Table114[[#This Row],[Control]],'Support(Practical)'!$R:$AD,12,FALSE)</f>
        <v>NOT MET</v>
      </c>
      <c r="V141" s="51" t="str">
        <f>VLOOKUP(Table114[[#This Row],[Control]],'Support(Practical)'!$R:$AD,13,FALSE)</f>
        <v>NOT MET</v>
      </c>
      <c r="W141" s="51" t="str">
        <f>IF(VLOOKUP(Table114[[#This Row],[Control]],'Support(Practical)'!R:X,7,FALSE)="Marked N/A","Marked N/A in Theoretical","")</f>
        <v/>
      </c>
      <c r="X141" s="4"/>
    </row>
    <row r="142" spans="1:24" ht="105" x14ac:dyDescent="0.25">
      <c r="A142" s="34" t="s">
        <v>15</v>
      </c>
      <c r="B142" s="34">
        <v>0</v>
      </c>
      <c r="C142" s="34">
        <v>1</v>
      </c>
      <c r="D142" s="34">
        <v>1</v>
      </c>
      <c r="E142" s="34">
        <v>1</v>
      </c>
      <c r="F142" s="35">
        <v>2318</v>
      </c>
      <c r="G142" s="80">
        <v>2318.1999999999998</v>
      </c>
      <c r="H142" s="65"/>
      <c r="I142" s="65" t="s">
        <v>216</v>
      </c>
      <c r="J142" s="51">
        <f>VLOOKUP(Table103[[#This Row],[IASME QID]],'Answers &amp; Theoretical'!G:L,6,FALSE)</f>
        <v>0</v>
      </c>
      <c r="K142" s="47"/>
      <c r="L142" s="48" t="s">
        <v>74</v>
      </c>
      <c r="M142" s="48"/>
      <c r="O142" s="142" t="s">
        <v>17</v>
      </c>
      <c r="P142" s="150">
        <v>4101</v>
      </c>
      <c r="Q142" s="47"/>
      <c r="R142" s="47"/>
      <c r="S142" s="88">
        <f>VLOOKUP(Table114[[#This Row],[Control]],'Support(Practical)'!$R:$AD,10,FALSE)</f>
        <v>0</v>
      </c>
      <c r="T142" s="88">
        <f>VLOOKUP(Table114[[#This Row],[Control]],'Support(Practical)'!$R:$AD,11,FALSE)</f>
        <v>0</v>
      </c>
      <c r="U142" s="51" t="str">
        <f>VLOOKUP(Table114[[#This Row],[Control]],'Support(Practical)'!$R:$AD,12,FALSE)</f>
        <v>NOT MET</v>
      </c>
      <c r="V142" s="51" t="str">
        <f>VLOOKUP(Table114[[#This Row],[Control]],'Support(Practical)'!$R:$AD,13,FALSE)</f>
        <v>NOT MET</v>
      </c>
      <c r="W142" s="51" t="str">
        <f>IF(VLOOKUP(Table114[[#This Row],[Control]],'Support(Practical)'!R:X,7,FALSE)="Marked N/A","Marked N/A in Theoretical","")</f>
        <v/>
      </c>
      <c r="X142" s="4"/>
    </row>
    <row r="143" spans="1:24" ht="210" x14ac:dyDescent="0.25">
      <c r="A143" s="32" t="s">
        <v>15</v>
      </c>
      <c r="B143" s="32">
        <v>0</v>
      </c>
      <c r="C143" s="32">
        <v>1</v>
      </c>
      <c r="D143" s="32">
        <v>1</v>
      </c>
      <c r="E143" s="32">
        <v>1</v>
      </c>
      <c r="F143" s="33">
        <v>2319</v>
      </c>
      <c r="G143" s="79">
        <v>2319.1</v>
      </c>
      <c r="H143" s="64"/>
      <c r="I143" s="64" t="s">
        <v>217</v>
      </c>
      <c r="J143" s="51">
        <f>VLOOKUP(Table103[[#This Row],[IASME QID]],'Answers &amp; Theoretical'!G:L,6,FALSE)</f>
        <v>0</v>
      </c>
      <c r="K143" s="47"/>
      <c r="L143" s="48" t="s">
        <v>74</v>
      </c>
      <c r="M143" s="48"/>
      <c r="O143" s="142" t="s">
        <v>17</v>
      </c>
      <c r="P143" s="150">
        <v>4102</v>
      </c>
      <c r="Q143" s="47"/>
      <c r="R143" s="47"/>
      <c r="S143" s="88">
        <f>VLOOKUP(Table114[[#This Row],[Control]],'Support(Practical)'!$R:$AD,10,FALSE)</f>
        <v>0</v>
      </c>
      <c r="T143" s="88">
        <f>VLOOKUP(Table114[[#This Row],[Control]],'Support(Practical)'!$R:$AD,11,FALSE)</f>
        <v>0</v>
      </c>
      <c r="U143" s="51" t="str">
        <f>VLOOKUP(Table114[[#This Row],[Control]],'Support(Practical)'!$R:$AD,12,FALSE)</f>
        <v>NOT MET</v>
      </c>
      <c r="V143" s="51" t="str">
        <f>VLOOKUP(Table114[[#This Row],[Control]],'Support(Practical)'!$R:$AD,13,FALSE)</f>
        <v>NOT MET</v>
      </c>
      <c r="W143" s="51" t="str">
        <f>IF(VLOOKUP(Table114[[#This Row],[Control]],'Support(Practical)'!R:X,7,FALSE)="Marked N/A","Marked N/A in Theoretical","")</f>
        <v/>
      </c>
      <c r="X143" s="4"/>
    </row>
    <row r="144" spans="1:24" ht="120" x14ac:dyDescent="0.25">
      <c r="A144" s="34" t="s">
        <v>15</v>
      </c>
      <c r="B144" s="34">
        <v>0</v>
      </c>
      <c r="C144" s="34">
        <v>0</v>
      </c>
      <c r="D144" s="34">
        <v>1</v>
      </c>
      <c r="E144" s="34">
        <v>1</v>
      </c>
      <c r="F144" s="35">
        <v>2320</v>
      </c>
      <c r="G144" s="80">
        <v>2320.1</v>
      </c>
      <c r="H144" s="65"/>
      <c r="I144" s="65" t="s">
        <v>218</v>
      </c>
      <c r="J144" s="51">
        <f>VLOOKUP(Table103[[#This Row],[IASME QID]],'Answers &amp; Theoretical'!G:L,6,FALSE)</f>
        <v>0</v>
      </c>
      <c r="K144" s="47"/>
      <c r="L144" s="48" t="s">
        <v>74</v>
      </c>
      <c r="M144" s="48"/>
      <c r="O144" s="142" t="s">
        <v>17</v>
      </c>
      <c r="P144" s="150">
        <v>4103</v>
      </c>
      <c r="Q144" s="47"/>
      <c r="R144" s="47"/>
      <c r="S144" s="88">
        <f>VLOOKUP(Table114[[#This Row],[Control]],'Support(Practical)'!$R:$AD,10,FALSE)</f>
        <v>0</v>
      </c>
      <c r="T144" s="88">
        <f>VLOOKUP(Table114[[#This Row],[Control]],'Support(Practical)'!$R:$AD,11,FALSE)</f>
        <v>0</v>
      </c>
      <c r="U144" s="51" t="str">
        <f>VLOOKUP(Table114[[#This Row],[Control]],'Support(Practical)'!$R:$AD,12,FALSE)</f>
        <v>NOT MET</v>
      </c>
      <c r="V144" s="51" t="str">
        <f>VLOOKUP(Table114[[#This Row],[Control]],'Support(Practical)'!$R:$AD,13,FALSE)</f>
        <v>NOT MET</v>
      </c>
      <c r="W144" s="51" t="str">
        <f>IF(VLOOKUP(Table114[[#This Row],[Control]],'Support(Practical)'!R:X,7,FALSE)="Marked N/A","Marked N/A in Theoretical","")</f>
        <v/>
      </c>
      <c r="X144" s="4"/>
    </row>
    <row r="145" spans="1:24" ht="120" x14ac:dyDescent="0.25">
      <c r="A145" s="34" t="s">
        <v>15</v>
      </c>
      <c r="B145" s="34">
        <v>0</v>
      </c>
      <c r="C145" s="34">
        <v>0</v>
      </c>
      <c r="D145" s="34">
        <v>1</v>
      </c>
      <c r="E145" s="34">
        <v>1</v>
      </c>
      <c r="F145" s="35">
        <v>2320</v>
      </c>
      <c r="G145" s="80">
        <v>2320.1999999999998</v>
      </c>
      <c r="H145" s="65"/>
      <c r="I145" s="65" t="s">
        <v>219</v>
      </c>
      <c r="J145" s="51">
        <f>VLOOKUP(Table103[[#This Row],[IASME QID]],'Answers &amp; Theoretical'!G:L,6,FALSE)</f>
        <v>0</v>
      </c>
      <c r="K145" s="47"/>
      <c r="L145" s="48" t="s">
        <v>74</v>
      </c>
      <c r="M145" s="48"/>
      <c r="O145" s="142" t="s">
        <v>17</v>
      </c>
      <c r="P145" s="150">
        <v>4104</v>
      </c>
      <c r="Q145" s="47"/>
      <c r="R145" s="47"/>
      <c r="S145" s="88">
        <f>VLOOKUP(Table114[[#This Row],[Control]],'Support(Practical)'!$R:$AD,10,FALSE)</f>
        <v>0</v>
      </c>
      <c r="T145" s="51" t="str">
        <f>VLOOKUP(Table114[[#This Row],[Control]],'Support(Practical)'!$R:$AD,11,FALSE)</f>
        <v>NOT MET</v>
      </c>
      <c r="U145" s="51" t="str">
        <f>VLOOKUP(Table114[[#This Row],[Control]],'Support(Practical)'!$R:$AD,12,FALSE)</f>
        <v>NOT MET</v>
      </c>
      <c r="V145" s="51" t="str">
        <f>VLOOKUP(Table114[[#This Row],[Control]],'Support(Practical)'!$R:$AD,13,FALSE)</f>
        <v>NOT MET</v>
      </c>
      <c r="W145" s="51" t="str">
        <f>IF(VLOOKUP(Table114[[#This Row],[Control]],'Support(Practical)'!R:X,7,FALSE)="Marked N/A","Marked N/A in Theoretical","")</f>
        <v/>
      </c>
      <c r="X145" s="4"/>
    </row>
    <row r="146" spans="1:24" ht="60" x14ac:dyDescent="0.25">
      <c r="A146" s="34" t="s">
        <v>15</v>
      </c>
      <c r="B146" s="34">
        <v>0</v>
      </c>
      <c r="C146" s="34">
        <v>0</v>
      </c>
      <c r="D146" s="34">
        <v>1</v>
      </c>
      <c r="E146" s="34">
        <v>1</v>
      </c>
      <c r="F146" s="35">
        <v>2320</v>
      </c>
      <c r="G146" s="80">
        <v>2320.3000000000002</v>
      </c>
      <c r="H146" s="65"/>
      <c r="I146" s="65" t="s">
        <v>220</v>
      </c>
      <c r="J146" s="51">
        <f>VLOOKUP(Table103[[#This Row],[IASME QID]],'Answers &amp; Theoretical'!G:L,6,FALSE)</f>
        <v>0</v>
      </c>
      <c r="K146" s="47"/>
      <c r="L146" s="48" t="s">
        <v>74</v>
      </c>
      <c r="M146" s="48"/>
      <c r="O146" s="142" t="s">
        <v>17</v>
      </c>
      <c r="P146" s="150">
        <v>4105</v>
      </c>
      <c r="Q146" s="47"/>
      <c r="R146" s="47"/>
      <c r="S146" s="88">
        <f>VLOOKUP(Table114[[#This Row],[Control]],'Support(Practical)'!$R:$AD,10,FALSE)</f>
        <v>0</v>
      </c>
      <c r="T146" s="88">
        <f>VLOOKUP(Table114[[#This Row],[Control]],'Support(Practical)'!$R:$AD,11,FALSE)</f>
        <v>0</v>
      </c>
      <c r="U146" s="51" t="str">
        <f>VLOOKUP(Table114[[#This Row],[Control]],'Support(Practical)'!$R:$AD,12,FALSE)</f>
        <v>NOT MET</v>
      </c>
      <c r="V146" s="51" t="str">
        <f>VLOOKUP(Table114[[#This Row],[Control]],'Support(Practical)'!$R:$AD,13,FALSE)</f>
        <v>NOT MET</v>
      </c>
      <c r="W146" s="51" t="str">
        <f>IF(VLOOKUP(Table114[[#This Row],[Control]],'Support(Practical)'!R:X,7,FALSE)="Marked N/A","Marked N/A in Theoretical","")</f>
        <v/>
      </c>
      <c r="X146" s="4"/>
    </row>
    <row r="147" spans="1:24" ht="60" x14ac:dyDescent="0.25">
      <c r="A147" s="34" t="s">
        <v>15</v>
      </c>
      <c r="B147" s="34">
        <v>0</v>
      </c>
      <c r="C147" s="34">
        <v>0</v>
      </c>
      <c r="D147" s="34">
        <v>1</v>
      </c>
      <c r="E147" s="34">
        <v>1</v>
      </c>
      <c r="F147" s="35">
        <v>2320</v>
      </c>
      <c r="G147" s="80">
        <v>2320.4</v>
      </c>
      <c r="H147" s="65"/>
      <c r="I147" s="65" t="s">
        <v>221</v>
      </c>
      <c r="J147" s="51">
        <f>VLOOKUP(Table103[[#This Row],[IASME QID]],'Answers &amp; Theoretical'!G:L,6,FALSE)</f>
        <v>0</v>
      </c>
      <c r="K147" s="47"/>
      <c r="L147" s="48" t="s">
        <v>74</v>
      </c>
      <c r="M147" s="48"/>
      <c r="O147" s="142" t="s">
        <v>17</v>
      </c>
      <c r="P147" s="150">
        <v>4106</v>
      </c>
      <c r="Q147" s="47"/>
      <c r="R147" s="47"/>
      <c r="S147" s="88">
        <f>VLOOKUP(Table114[[#This Row],[Control]],'Support(Practical)'!$R:$AD,10,FALSE)</f>
        <v>0</v>
      </c>
      <c r="T147" s="51" t="str">
        <f>VLOOKUP(Table114[[#This Row],[Control]],'Support(Practical)'!$R:$AD,11,FALSE)</f>
        <v>NOT MET</v>
      </c>
      <c r="U147" s="51" t="str">
        <f>VLOOKUP(Table114[[#This Row],[Control]],'Support(Practical)'!$R:$AD,12,FALSE)</f>
        <v>NOT MET</v>
      </c>
      <c r="V147" s="51" t="str">
        <f>VLOOKUP(Table114[[#This Row],[Control]],'Support(Practical)'!$R:$AD,13,FALSE)</f>
        <v>NOT MET</v>
      </c>
      <c r="W147" s="51" t="str">
        <f>IF(VLOOKUP(Table114[[#This Row],[Control]],'Support(Practical)'!R:X,7,FALSE)="Marked N/A","Marked N/A in Theoretical","")</f>
        <v/>
      </c>
      <c r="X147" s="4"/>
    </row>
    <row r="148" spans="1:24" ht="60" x14ac:dyDescent="0.25">
      <c r="A148" s="32" t="s">
        <v>15</v>
      </c>
      <c r="B148" s="32">
        <v>0</v>
      </c>
      <c r="C148" s="32">
        <v>1</v>
      </c>
      <c r="D148" s="32">
        <v>1</v>
      </c>
      <c r="E148" s="32">
        <v>1</v>
      </c>
      <c r="F148" s="33">
        <v>2321</v>
      </c>
      <c r="G148" s="79">
        <v>2321.1</v>
      </c>
      <c r="H148" s="64"/>
      <c r="I148" s="64" t="s">
        <v>222</v>
      </c>
      <c r="J148" s="51">
        <f>VLOOKUP(Table103[[#This Row],[IASME QID]],'Answers &amp; Theoretical'!G:L,6,FALSE)</f>
        <v>0</v>
      </c>
      <c r="K148" s="47"/>
      <c r="L148" s="48" t="s">
        <v>74</v>
      </c>
      <c r="M148" s="48"/>
      <c r="O148" s="142" t="s">
        <v>17</v>
      </c>
      <c r="P148" s="150">
        <v>4200</v>
      </c>
      <c r="Q148" s="47"/>
      <c r="R148" s="47"/>
      <c r="S148" s="88">
        <f>VLOOKUP(Table114[[#This Row],[Control]],'Support(Practical)'!$R:$AD,10,FALSE)</f>
        <v>0</v>
      </c>
      <c r="T148" s="51" t="str">
        <f>VLOOKUP(Table114[[#This Row],[Control]],'Support(Practical)'!$R:$AD,11,FALSE)</f>
        <v>NOT MET</v>
      </c>
      <c r="U148" s="51" t="str">
        <f>VLOOKUP(Table114[[#This Row],[Control]],'Support(Practical)'!$R:$AD,12,FALSE)</f>
        <v>NOT MET</v>
      </c>
      <c r="V148" s="51" t="str">
        <f>VLOOKUP(Table114[[#This Row],[Control]],'Support(Practical)'!$R:$AD,13,FALSE)</f>
        <v>NOT MET</v>
      </c>
      <c r="W148" s="51" t="str">
        <f>IF(VLOOKUP(Table114[[#This Row],[Control]],'Support(Practical)'!R:X,7,FALSE)="Marked N/A","Marked N/A in Theoretical","")</f>
        <v/>
      </c>
      <c r="X148" s="4"/>
    </row>
    <row r="149" spans="1:24" ht="75" x14ac:dyDescent="0.25">
      <c r="A149" s="32" t="s">
        <v>15</v>
      </c>
      <c r="B149" s="32">
        <v>0</v>
      </c>
      <c r="C149" s="32">
        <v>1</v>
      </c>
      <c r="D149" s="32">
        <v>1</v>
      </c>
      <c r="E149" s="32">
        <v>1</v>
      </c>
      <c r="F149" s="33">
        <v>2321</v>
      </c>
      <c r="G149" s="79">
        <v>2321.1999999999998</v>
      </c>
      <c r="H149" s="64"/>
      <c r="I149" s="64" t="s">
        <v>223</v>
      </c>
      <c r="J149" s="51">
        <f>VLOOKUP(Table103[[#This Row],[IASME QID]],'Answers &amp; Theoretical'!G:L,6,FALSE)</f>
        <v>0</v>
      </c>
      <c r="K149" s="47"/>
      <c r="L149" s="48" t="s">
        <v>74</v>
      </c>
      <c r="M149" s="48"/>
      <c r="O149" s="142" t="s">
        <v>17</v>
      </c>
      <c r="P149" s="150">
        <v>4201</v>
      </c>
      <c r="Q149" s="47"/>
      <c r="R149" s="47"/>
      <c r="S149" s="88">
        <f>VLOOKUP(Table114[[#This Row],[Control]],'Support(Practical)'!$R:$AD,10,FALSE)</f>
        <v>0</v>
      </c>
      <c r="T149" s="88">
        <f>VLOOKUP(Table114[[#This Row],[Control]],'Support(Practical)'!$R:$AD,11,FALSE)</f>
        <v>0</v>
      </c>
      <c r="U149" s="51" t="str">
        <f>VLOOKUP(Table114[[#This Row],[Control]],'Support(Practical)'!$R:$AD,12,FALSE)</f>
        <v>NOT MET</v>
      </c>
      <c r="V149" s="51" t="str">
        <f>VLOOKUP(Table114[[#This Row],[Control]],'Support(Practical)'!$R:$AD,13,FALSE)</f>
        <v>NOT MET</v>
      </c>
      <c r="W149" s="51" t="str">
        <f>IF(VLOOKUP(Table114[[#This Row],[Control]],'Support(Practical)'!R:X,7,FALSE)="Marked N/A","Marked N/A in Theoretical","")</f>
        <v/>
      </c>
      <c r="X149" s="4"/>
    </row>
    <row r="150" spans="1:24" ht="75" x14ac:dyDescent="0.25">
      <c r="A150" s="32" t="s">
        <v>15</v>
      </c>
      <c r="B150" s="32">
        <v>0</v>
      </c>
      <c r="C150" s="32">
        <v>1</v>
      </c>
      <c r="D150" s="32">
        <v>1</v>
      </c>
      <c r="E150" s="32">
        <v>1</v>
      </c>
      <c r="F150" s="33">
        <v>2321</v>
      </c>
      <c r="G150" s="79">
        <v>2321.3000000000002</v>
      </c>
      <c r="H150" s="64"/>
      <c r="I150" s="64" t="s">
        <v>224</v>
      </c>
      <c r="J150" s="51">
        <f>VLOOKUP(Table103[[#This Row],[IASME QID]],'Answers &amp; Theoretical'!G:L,6,FALSE)</f>
        <v>0</v>
      </c>
      <c r="K150" s="47"/>
      <c r="L150" s="48" t="s">
        <v>74</v>
      </c>
      <c r="M150" s="48"/>
      <c r="O150" s="143" t="s">
        <v>17</v>
      </c>
      <c r="P150" s="151">
        <v>4202</v>
      </c>
      <c r="Q150" s="49"/>
      <c r="R150" s="47"/>
      <c r="S150" s="88">
        <f>VLOOKUP(Table114[[#This Row],[Control]],'Support(Practical)'!$R:$AD,10,FALSE)</f>
        <v>0</v>
      </c>
      <c r="T150" s="88">
        <f>VLOOKUP(Table114[[#This Row],[Control]],'Support(Practical)'!$R:$AD,11,FALSE)</f>
        <v>0</v>
      </c>
      <c r="U150" s="88">
        <f>VLOOKUP(Table114[[#This Row],[Control]],'Support(Practical)'!$R:$AD,12,FALSE)</f>
        <v>0</v>
      </c>
      <c r="V150" s="51" t="str">
        <f>VLOOKUP(Table114[[#This Row],[Control]],'Support(Practical)'!$R:$AD,13,FALSE)</f>
        <v>NOT MET</v>
      </c>
      <c r="W150" s="51" t="str">
        <f>IF(VLOOKUP(Table114[[#This Row],[Control]],'Support(Practical)'!R:X,7,FALSE)="Marked N/A","Marked N/A in Theoretical","")</f>
        <v/>
      </c>
      <c r="X150" s="4"/>
    </row>
    <row r="151" spans="1:24" ht="75" x14ac:dyDescent="0.3">
      <c r="A151" s="32" t="s">
        <v>15</v>
      </c>
      <c r="B151" s="32">
        <v>0</v>
      </c>
      <c r="C151" s="32">
        <v>1</v>
      </c>
      <c r="D151" s="32">
        <v>1</v>
      </c>
      <c r="E151" s="32">
        <v>1</v>
      </c>
      <c r="F151" s="33">
        <v>2321</v>
      </c>
      <c r="G151" s="79">
        <v>2321.4</v>
      </c>
      <c r="H151" s="64"/>
      <c r="I151" s="64" t="s">
        <v>225</v>
      </c>
      <c r="J151" s="51">
        <f>VLOOKUP(Table103[[#This Row],[IASME QID]],'Answers &amp; Theoretical'!G:L,6,FALSE)</f>
        <v>0</v>
      </c>
      <c r="K151" s="47"/>
      <c r="L151" s="48" t="s">
        <v>74</v>
      </c>
      <c r="M151" s="48"/>
    </row>
    <row r="152" spans="1:24" ht="90" x14ac:dyDescent="0.3">
      <c r="A152" s="34" t="s">
        <v>15</v>
      </c>
      <c r="B152" s="34">
        <v>0</v>
      </c>
      <c r="C152" s="34">
        <v>1</v>
      </c>
      <c r="D152" s="34">
        <v>1</v>
      </c>
      <c r="E152" s="34">
        <v>1</v>
      </c>
      <c r="F152" s="35">
        <v>2322</v>
      </c>
      <c r="G152" s="80">
        <v>2322.1</v>
      </c>
      <c r="H152" s="65"/>
      <c r="I152" s="65" t="s">
        <v>226</v>
      </c>
      <c r="J152" s="51">
        <f>VLOOKUP(Table103[[#This Row],[IASME QID]],'Answers &amp; Theoretical'!G:L,6,FALSE)</f>
        <v>0</v>
      </c>
      <c r="K152" s="47"/>
      <c r="L152" s="48" t="s">
        <v>74</v>
      </c>
      <c r="M152" s="48"/>
    </row>
    <row r="153" spans="1:24" ht="60" x14ac:dyDescent="0.3">
      <c r="A153" s="34" t="s">
        <v>15</v>
      </c>
      <c r="B153" s="34">
        <v>0</v>
      </c>
      <c r="C153" s="34">
        <v>1</v>
      </c>
      <c r="D153" s="34">
        <v>1</v>
      </c>
      <c r="E153" s="34">
        <v>1</v>
      </c>
      <c r="F153" s="35">
        <v>2322</v>
      </c>
      <c r="G153" s="80">
        <v>2322.1999999999998</v>
      </c>
      <c r="H153" s="65"/>
      <c r="I153" s="65" t="s">
        <v>227</v>
      </c>
      <c r="J153" s="51">
        <f>VLOOKUP(Table103[[#This Row],[IASME QID]],'Answers &amp; Theoretical'!G:L,6,FALSE)</f>
        <v>0</v>
      </c>
      <c r="K153" s="47"/>
      <c r="L153" s="48" t="s">
        <v>74</v>
      </c>
      <c r="M153" s="48"/>
    </row>
    <row r="154" spans="1:24" ht="60" x14ac:dyDescent="0.3">
      <c r="A154" s="32" t="s">
        <v>15</v>
      </c>
      <c r="B154" s="32">
        <v>0</v>
      </c>
      <c r="C154" s="32">
        <v>1</v>
      </c>
      <c r="D154" s="32">
        <v>1</v>
      </c>
      <c r="E154" s="32">
        <v>1</v>
      </c>
      <c r="F154" s="33">
        <v>2323</v>
      </c>
      <c r="G154" s="79">
        <v>2323.1</v>
      </c>
      <c r="H154" s="64"/>
      <c r="I154" s="64" t="s">
        <v>228</v>
      </c>
      <c r="J154" s="51">
        <f>VLOOKUP(Table103[[#This Row],[IASME QID]],'Answers &amp; Theoretical'!G:L,6,FALSE)</f>
        <v>0</v>
      </c>
      <c r="K154" s="47"/>
      <c r="L154" s="48" t="s">
        <v>74</v>
      </c>
      <c r="M154" s="48"/>
    </row>
    <row r="155" spans="1:24" ht="60" x14ac:dyDescent="0.3">
      <c r="A155" s="32" t="s">
        <v>15</v>
      </c>
      <c r="B155" s="32">
        <v>0</v>
      </c>
      <c r="C155" s="32">
        <v>1</v>
      </c>
      <c r="D155" s="32">
        <v>1</v>
      </c>
      <c r="E155" s="32">
        <v>1</v>
      </c>
      <c r="F155" s="33">
        <v>2323</v>
      </c>
      <c r="G155" s="79">
        <v>2323.1999999999998</v>
      </c>
      <c r="H155" s="64"/>
      <c r="I155" s="64" t="s">
        <v>229</v>
      </c>
      <c r="J155" s="51">
        <f>VLOOKUP(Table103[[#This Row],[IASME QID]],'Answers &amp; Theoretical'!G:L,6,FALSE)</f>
        <v>0</v>
      </c>
      <c r="K155" s="47"/>
      <c r="L155" s="48" t="s">
        <v>74</v>
      </c>
      <c r="M155" s="48"/>
    </row>
    <row r="156" spans="1:24" ht="60" x14ac:dyDescent="0.3">
      <c r="A156" s="34" t="s">
        <v>15</v>
      </c>
      <c r="B156" s="34">
        <v>0</v>
      </c>
      <c r="C156" s="34">
        <v>1</v>
      </c>
      <c r="D156" s="34">
        <v>1</v>
      </c>
      <c r="E156" s="34">
        <v>1</v>
      </c>
      <c r="F156" s="35">
        <v>2400</v>
      </c>
      <c r="G156" s="80">
        <v>2400.1</v>
      </c>
      <c r="H156" s="65"/>
      <c r="I156" s="65" t="s">
        <v>230</v>
      </c>
      <c r="J156" s="51">
        <f>VLOOKUP(Table103[[#This Row],[IASME QID]],'Answers &amp; Theoretical'!G:L,6,FALSE)</f>
        <v>0</v>
      </c>
      <c r="K156" s="47"/>
      <c r="L156" s="48" t="s">
        <v>74</v>
      </c>
      <c r="M156" s="48"/>
    </row>
    <row r="157" spans="1:24" ht="75" x14ac:dyDescent="0.3">
      <c r="A157" s="34" t="s">
        <v>15</v>
      </c>
      <c r="B157" s="34">
        <v>0</v>
      </c>
      <c r="C157" s="34">
        <v>1</v>
      </c>
      <c r="D157" s="34">
        <v>1</v>
      </c>
      <c r="E157" s="34">
        <v>1</v>
      </c>
      <c r="F157" s="35">
        <v>2400</v>
      </c>
      <c r="G157" s="80">
        <v>2400.1999999999998</v>
      </c>
      <c r="H157" s="65"/>
      <c r="I157" s="65" t="s">
        <v>231</v>
      </c>
      <c r="J157" s="51">
        <f>VLOOKUP(Table103[[#This Row],[IASME QID]],'Answers &amp; Theoretical'!G:L,6,FALSE)</f>
        <v>0</v>
      </c>
      <c r="K157" s="47"/>
      <c r="L157" s="48" t="s">
        <v>74</v>
      </c>
      <c r="M157" s="48"/>
    </row>
    <row r="158" spans="1:24" ht="75" x14ac:dyDescent="0.3">
      <c r="A158" s="32" t="s">
        <v>15</v>
      </c>
      <c r="B158" s="32">
        <v>0</v>
      </c>
      <c r="C158" s="32">
        <v>1</v>
      </c>
      <c r="D158" s="32">
        <v>1</v>
      </c>
      <c r="E158" s="32">
        <v>1</v>
      </c>
      <c r="F158" s="33">
        <v>2401</v>
      </c>
      <c r="G158" s="79">
        <v>2401.1</v>
      </c>
      <c r="H158" s="64"/>
      <c r="I158" s="64" t="s">
        <v>232</v>
      </c>
      <c r="J158" s="51">
        <f>VLOOKUP(Table103[[#This Row],[IASME QID]],'Answers &amp; Theoretical'!G:L,6,FALSE)</f>
        <v>0</v>
      </c>
      <c r="K158" s="47"/>
      <c r="L158" s="48" t="s">
        <v>74</v>
      </c>
      <c r="M158" s="48"/>
    </row>
    <row r="159" spans="1:24" ht="165" x14ac:dyDescent="0.3">
      <c r="A159" s="32" t="s">
        <v>15</v>
      </c>
      <c r="B159" s="32">
        <v>0</v>
      </c>
      <c r="C159" s="32">
        <v>1</v>
      </c>
      <c r="D159" s="32">
        <v>1</v>
      </c>
      <c r="E159" s="32">
        <v>1</v>
      </c>
      <c r="F159" s="33">
        <v>2401</v>
      </c>
      <c r="G159" s="79">
        <v>2401.1999999999998</v>
      </c>
      <c r="H159" s="64"/>
      <c r="I159" s="64" t="s">
        <v>233</v>
      </c>
      <c r="J159" s="51">
        <f>VLOOKUP(Table103[[#This Row],[IASME QID]],'Answers &amp; Theoretical'!G:L,6,FALSE)</f>
        <v>0</v>
      </c>
      <c r="K159" s="47"/>
      <c r="L159" s="48" t="s">
        <v>74</v>
      </c>
      <c r="M159" s="48"/>
    </row>
    <row r="160" spans="1:24" ht="60" x14ac:dyDescent="0.3">
      <c r="A160" s="32" t="s">
        <v>15</v>
      </c>
      <c r="B160" s="32">
        <v>0</v>
      </c>
      <c r="C160" s="32">
        <v>1</v>
      </c>
      <c r="D160" s="32">
        <v>1</v>
      </c>
      <c r="E160" s="32">
        <v>1</v>
      </c>
      <c r="F160" s="33">
        <v>2401</v>
      </c>
      <c r="G160" s="79">
        <v>2401.3000000000002</v>
      </c>
      <c r="H160" s="64"/>
      <c r="I160" s="64" t="s">
        <v>234</v>
      </c>
      <c r="J160" s="51">
        <f>VLOOKUP(Table103[[#This Row],[IASME QID]],'Answers &amp; Theoretical'!G:L,6,FALSE)</f>
        <v>0</v>
      </c>
      <c r="K160" s="47"/>
      <c r="L160" s="48" t="s">
        <v>74</v>
      </c>
      <c r="M160" s="48"/>
    </row>
    <row r="161" spans="1:13" ht="60" x14ac:dyDescent="0.3">
      <c r="A161" s="34" t="s">
        <v>15</v>
      </c>
      <c r="B161" s="34">
        <v>0</v>
      </c>
      <c r="C161" s="34">
        <v>1</v>
      </c>
      <c r="D161" s="34">
        <v>1</v>
      </c>
      <c r="E161" s="34">
        <v>1</v>
      </c>
      <c r="F161" s="35">
        <v>2402</v>
      </c>
      <c r="G161" s="80">
        <v>2402.1</v>
      </c>
      <c r="H161" s="65"/>
      <c r="I161" s="65" t="s">
        <v>235</v>
      </c>
      <c r="J161" s="51">
        <f>VLOOKUP(Table103[[#This Row],[IASME QID]],'Answers &amp; Theoretical'!G:L,6,FALSE)</f>
        <v>0</v>
      </c>
      <c r="K161" s="47"/>
      <c r="L161" s="48" t="s">
        <v>74</v>
      </c>
      <c r="M161" s="48"/>
    </row>
    <row r="162" spans="1:13" ht="90" x14ac:dyDescent="0.3">
      <c r="A162" s="34" t="s">
        <v>15</v>
      </c>
      <c r="B162" s="34">
        <v>0</v>
      </c>
      <c r="C162" s="34">
        <v>1</v>
      </c>
      <c r="D162" s="34">
        <v>1</v>
      </c>
      <c r="E162" s="34">
        <v>1</v>
      </c>
      <c r="F162" s="35">
        <v>2402</v>
      </c>
      <c r="G162" s="80">
        <v>2402.1999999999998</v>
      </c>
      <c r="H162" s="65"/>
      <c r="I162" s="65" t="s">
        <v>236</v>
      </c>
      <c r="J162" s="51">
        <f>VLOOKUP(Table103[[#This Row],[IASME QID]],'Answers &amp; Theoretical'!G:L,6,FALSE)</f>
        <v>0</v>
      </c>
      <c r="K162" s="47"/>
      <c r="L162" s="48" t="s">
        <v>74</v>
      </c>
      <c r="M162" s="48"/>
    </row>
    <row r="163" spans="1:13" ht="105" x14ac:dyDescent="0.3">
      <c r="A163" s="34" t="s">
        <v>15</v>
      </c>
      <c r="B163" s="34">
        <v>0</v>
      </c>
      <c r="C163" s="34">
        <v>1</v>
      </c>
      <c r="D163" s="34">
        <v>1</v>
      </c>
      <c r="E163" s="34">
        <v>1</v>
      </c>
      <c r="F163" s="35">
        <v>2402</v>
      </c>
      <c r="G163" s="80">
        <v>2402.3000000000002</v>
      </c>
      <c r="H163" s="65"/>
      <c r="I163" s="65" t="s">
        <v>237</v>
      </c>
      <c r="J163" s="51">
        <f>VLOOKUP(Table103[[#This Row],[IASME QID]],'Answers &amp; Theoretical'!G:L,6,FALSE)</f>
        <v>0</v>
      </c>
      <c r="K163" s="47"/>
      <c r="L163" s="48" t="s">
        <v>74</v>
      </c>
      <c r="M163" s="48"/>
    </row>
    <row r="164" spans="1:13" ht="60" x14ac:dyDescent="0.3">
      <c r="A164" s="34" t="s">
        <v>15</v>
      </c>
      <c r="B164" s="34">
        <v>0</v>
      </c>
      <c r="C164" s="34">
        <v>1</v>
      </c>
      <c r="D164" s="34">
        <v>1</v>
      </c>
      <c r="E164" s="34">
        <v>1</v>
      </c>
      <c r="F164" s="35">
        <v>2402</v>
      </c>
      <c r="G164" s="80">
        <v>2402.4</v>
      </c>
      <c r="H164" s="65"/>
      <c r="I164" s="65" t="s">
        <v>238</v>
      </c>
      <c r="J164" s="51">
        <f>VLOOKUP(Table103[[#This Row],[IASME QID]],'Answers &amp; Theoretical'!G:L,6,FALSE)</f>
        <v>0</v>
      </c>
      <c r="K164" s="47"/>
      <c r="L164" s="48" t="s">
        <v>74</v>
      </c>
      <c r="M164" s="48"/>
    </row>
    <row r="165" spans="1:13" ht="60" x14ac:dyDescent="0.3">
      <c r="A165" s="34" t="s">
        <v>15</v>
      </c>
      <c r="B165" s="34">
        <v>0</v>
      </c>
      <c r="C165" s="34">
        <v>1</v>
      </c>
      <c r="D165" s="34">
        <v>1</v>
      </c>
      <c r="E165" s="34">
        <v>1</v>
      </c>
      <c r="F165" s="35">
        <v>2402</v>
      </c>
      <c r="G165" s="80">
        <v>2402.5</v>
      </c>
      <c r="H165" s="65"/>
      <c r="I165" s="65" t="s">
        <v>239</v>
      </c>
      <c r="J165" s="51">
        <f>VLOOKUP(Table103[[#This Row],[IASME QID]],'Answers &amp; Theoretical'!G:L,6,FALSE)</f>
        <v>0</v>
      </c>
      <c r="K165" s="47"/>
      <c r="L165" s="48" t="s">
        <v>74</v>
      </c>
      <c r="M165" s="48"/>
    </row>
    <row r="166" spans="1:13" ht="105" x14ac:dyDescent="0.3">
      <c r="A166" s="34" t="s">
        <v>15</v>
      </c>
      <c r="B166" s="34">
        <v>0</v>
      </c>
      <c r="C166" s="34">
        <v>1</v>
      </c>
      <c r="D166" s="34">
        <v>1</v>
      </c>
      <c r="E166" s="34">
        <v>1</v>
      </c>
      <c r="F166" s="35">
        <v>2402</v>
      </c>
      <c r="G166" s="80">
        <v>2402.6</v>
      </c>
      <c r="H166" s="65"/>
      <c r="I166" s="65" t="s">
        <v>240</v>
      </c>
      <c r="J166" s="51">
        <f>VLOOKUP(Table103[[#This Row],[IASME QID]],'Answers &amp; Theoretical'!G:L,6,FALSE)</f>
        <v>0</v>
      </c>
      <c r="K166" s="47"/>
      <c r="L166" s="48" t="s">
        <v>74</v>
      </c>
      <c r="M166" s="48"/>
    </row>
    <row r="167" spans="1:13" ht="105" x14ac:dyDescent="0.3">
      <c r="A167" s="34" t="s">
        <v>15</v>
      </c>
      <c r="B167" s="34">
        <v>0</v>
      </c>
      <c r="C167" s="34">
        <v>1</v>
      </c>
      <c r="D167" s="34">
        <v>1</v>
      </c>
      <c r="E167" s="34">
        <v>1</v>
      </c>
      <c r="F167" s="35">
        <v>2402</v>
      </c>
      <c r="G167" s="80">
        <v>2402.6999999999998</v>
      </c>
      <c r="H167" s="65"/>
      <c r="I167" s="65" t="s">
        <v>241</v>
      </c>
      <c r="J167" s="51">
        <f>VLOOKUP(Table103[[#This Row],[IASME QID]],'Answers &amp; Theoretical'!G:L,6,FALSE)</f>
        <v>0</v>
      </c>
      <c r="K167" s="47"/>
      <c r="L167" s="48" t="s">
        <v>74</v>
      </c>
      <c r="M167" s="48"/>
    </row>
    <row r="168" spans="1:13" ht="105" x14ac:dyDescent="0.3">
      <c r="A168" s="34" t="s">
        <v>15</v>
      </c>
      <c r="B168" s="34">
        <v>0</v>
      </c>
      <c r="C168" s="34">
        <v>1</v>
      </c>
      <c r="D168" s="34">
        <v>1</v>
      </c>
      <c r="E168" s="34">
        <v>1</v>
      </c>
      <c r="F168" s="35">
        <v>2402</v>
      </c>
      <c r="G168" s="80">
        <v>2402.8000000000002</v>
      </c>
      <c r="H168" s="65"/>
      <c r="I168" s="65" t="s">
        <v>242</v>
      </c>
      <c r="J168" s="51">
        <f>VLOOKUP(Table103[[#This Row],[IASME QID]],'Answers &amp; Theoretical'!G:L,6,FALSE)</f>
        <v>0</v>
      </c>
      <c r="K168" s="47"/>
      <c r="L168" s="48" t="s">
        <v>74</v>
      </c>
      <c r="M168" s="48"/>
    </row>
    <row r="169" spans="1:13" ht="105" x14ac:dyDescent="0.3">
      <c r="A169" s="34" t="s">
        <v>15</v>
      </c>
      <c r="B169" s="34">
        <v>0</v>
      </c>
      <c r="C169" s="34">
        <v>1</v>
      </c>
      <c r="D169" s="34">
        <v>1</v>
      </c>
      <c r="E169" s="34">
        <v>1</v>
      </c>
      <c r="F169" s="35">
        <v>2402</v>
      </c>
      <c r="G169" s="80">
        <v>2402.9</v>
      </c>
      <c r="H169" s="65"/>
      <c r="I169" s="65" t="s">
        <v>243</v>
      </c>
      <c r="J169" s="51">
        <f>VLOOKUP(Table103[[#This Row],[IASME QID]],'Answers &amp; Theoretical'!G:L,6,FALSE)</f>
        <v>0</v>
      </c>
      <c r="K169" s="47"/>
      <c r="L169" s="48" t="s">
        <v>74</v>
      </c>
      <c r="M169" s="48"/>
    </row>
    <row r="170" spans="1:13" ht="60" x14ac:dyDescent="0.3">
      <c r="A170" s="32" t="s">
        <v>15</v>
      </c>
      <c r="B170" s="32">
        <v>0</v>
      </c>
      <c r="C170" s="32">
        <v>1</v>
      </c>
      <c r="D170" s="32">
        <v>1</v>
      </c>
      <c r="E170" s="32">
        <v>1</v>
      </c>
      <c r="F170" s="33">
        <v>2403</v>
      </c>
      <c r="G170" s="79">
        <v>2403.1</v>
      </c>
      <c r="H170" s="64"/>
      <c r="I170" s="64" t="s">
        <v>244</v>
      </c>
      <c r="J170" s="51">
        <f>VLOOKUP(Table103[[#This Row],[IASME QID]],'Answers &amp; Theoretical'!G:L,6,FALSE)</f>
        <v>0</v>
      </c>
      <c r="K170" s="47"/>
      <c r="L170" s="48" t="s">
        <v>74</v>
      </c>
      <c r="M170" s="48"/>
    </row>
    <row r="171" spans="1:13" ht="60" x14ac:dyDescent="0.3">
      <c r="A171" s="32" t="s">
        <v>15</v>
      </c>
      <c r="B171" s="32">
        <v>0</v>
      </c>
      <c r="C171" s="32">
        <v>1</v>
      </c>
      <c r="D171" s="32">
        <v>1</v>
      </c>
      <c r="E171" s="32">
        <v>1</v>
      </c>
      <c r="F171" s="33">
        <v>2403</v>
      </c>
      <c r="G171" s="79">
        <v>2403.1999999999998</v>
      </c>
      <c r="H171" s="64"/>
      <c r="I171" s="64" t="s">
        <v>245</v>
      </c>
      <c r="J171" s="51">
        <f>VLOOKUP(Table103[[#This Row],[IASME QID]],'Answers &amp; Theoretical'!G:L,6,FALSE)</f>
        <v>0</v>
      </c>
      <c r="K171" s="47"/>
      <c r="L171" s="48" t="s">
        <v>74</v>
      </c>
      <c r="M171" s="48"/>
    </row>
    <row r="172" spans="1:13" ht="150" x14ac:dyDescent="0.3">
      <c r="A172" s="32" t="s">
        <v>15</v>
      </c>
      <c r="B172" s="32">
        <v>0</v>
      </c>
      <c r="C172" s="32">
        <v>1</v>
      </c>
      <c r="D172" s="32">
        <v>1</v>
      </c>
      <c r="E172" s="32">
        <v>1</v>
      </c>
      <c r="F172" s="33">
        <v>2403</v>
      </c>
      <c r="G172" s="79">
        <v>2403.3000000000002</v>
      </c>
      <c r="H172" s="64"/>
      <c r="I172" s="64" t="s">
        <v>246</v>
      </c>
      <c r="J172" s="51">
        <f>VLOOKUP(Table103[[#This Row],[IASME QID]],'Answers &amp; Theoretical'!G:L,6,FALSE)</f>
        <v>0</v>
      </c>
      <c r="K172" s="47"/>
      <c r="L172" s="48" t="s">
        <v>74</v>
      </c>
      <c r="M172" s="48"/>
    </row>
    <row r="173" spans="1:13" ht="60" x14ac:dyDescent="0.3">
      <c r="A173" s="34" t="s">
        <v>15</v>
      </c>
      <c r="B173" s="34">
        <v>0</v>
      </c>
      <c r="C173" s="34">
        <v>1</v>
      </c>
      <c r="D173" s="34">
        <v>1</v>
      </c>
      <c r="E173" s="34">
        <v>1</v>
      </c>
      <c r="F173" s="35">
        <v>2404</v>
      </c>
      <c r="G173" s="80">
        <v>2404.1</v>
      </c>
      <c r="H173" s="65"/>
      <c r="I173" s="65" t="s">
        <v>247</v>
      </c>
      <c r="J173" s="51">
        <f>VLOOKUP(Table103[[#This Row],[IASME QID]],'Answers &amp; Theoretical'!G:L,6,FALSE)</f>
        <v>0</v>
      </c>
      <c r="K173" s="47"/>
      <c r="L173" s="48" t="s">
        <v>74</v>
      </c>
      <c r="M173" s="48"/>
    </row>
    <row r="174" spans="1:13" ht="60" x14ac:dyDescent="0.3">
      <c r="A174" s="34" t="s">
        <v>15</v>
      </c>
      <c r="B174" s="34">
        <v>0</v>
      </c>
      <c r="C174" s="34">
        <v>1</v>
      </c>
      <c r="D174" s="34">
        <v>1</v>
      </c>
      <c r="E174" s="34">
        <v>1</v>
      </c>
      <c r="F174" s="35">
        <v>2404</v>
      </c>
      <c r="G174" s="80">
        <v>2404.1999999999998</v>
      </c>
      <c r="H174" s="65"/>
      <c r="I174" s="65" t="s">
        <v>248</v>
      </c>
      <c r="J174" s="51">
        <f>VLOOKUP(Table103[[#This Row],[IASME QID]],'Answers &amp; Theoretical'!G:L,6,FALSE)</f>
        <v>0</v>
      </c>
      <c r="K174" s="47"/>
      <c r="L174" s="48" t="s">
        <v>74</v>
      </c>
      <c r="M174" s="48"/>
    </row>
    <row r="175" spans="1:13" ht="120" x14ac:dyDescent="0.3">
      <c r="A175" s="34" t="s">
        <v>15</v>
      </c>
      <c r="B175" s="34">
        <v>0</v>
      </c>
      <c r="C175" s="34">
        <v>1</v>
      </c>
      <c r="D175" s="34">
        <v>1</v>
      </c>
      <c r="E175" s="34">
        <v>1</v>
      </c>
      <c r="F175" s="35">
        <v>2404</v>
      </c>
      <c r="G175" s="80">
        <v>2404.3000000000002</v>
      </c>
      <c r="H175" s="65"/>
      <c r="I175" s="65" t="s">
        <v>249</v>
      </c>
      <c r="J175" s="51">
        <f>VLOOKUP(Table103[[#This Row],[IASME QID]],'Answers &amp; Theoretical'!G:L,6,FALSE)</f>
        <v>0</v>
      </c>
      <c r="K175" s="47"/>
      <c r="L175" s="48" t="s">
        <v>74</v>
      </c>
      <c r="M175" s="48"/>
    </row>
    <row r="176" spans="1:13" ht="180" x14ac:dyDescent="0.3">
      <c r="A176" s="34" t="s">
        <v>15</v>
      </c>
      <c r="B176" s="34">
        <v>0</v>
      </c>
      <c r="C176" s="34">
        <v>1</v>
      </c>
      <c r="D176" s="34">
        <v>1</v>
      </c>
      <c r="E176" s="34">
        <v>1</v>
      </c>
      <c r="F176" s="35">
        <v>2404</v>
      </c>
      <c r="G176" s="80">
        <v>2404.4</v>
      </c>
      <c r="H176" s="65"/>
      <c r="I176" s="65" t="s">
        <v>250</v>
      </c>
      <c r="J176" s="51">
        <f>VLOOKUP(Table103[[#This Row],[IASME QID]],'Answers &amp; Theoretical'!G:L,6,FALSE)</f>
        <v>0</v>
      </c>
      <c r="K176" s="47"/>
      <c r="L176" s="48" t="s">
        <v>74</v>
      </c>
      <c r="M176" s="48"/>
    </row>
    <row r="177" spans="1:13" ht="105" x14ac:dyDescent="0.3">
      <c r="A177" s="34" t="s">
        <v>15</v>
      </c>
      <c r="B177" s="34">
        <v>0</v>
      </c>
      <c r="C177" s="34">
        <v>1</v>
      </c>
      <c r="D177" s="34">
        <v>1</v>
      </c>
      <c r="E177" s="34">
        <v>1</v>
      </c>
      <c r="F177" s="35">
        <v>2404</v>
      </c>
      <c r="G177" s="80">
        <v>2404.5</v>
      </c>
      <c r="H177" s="65"/>
      <c r="I177" s="65" t="s">
        <v>251</v>
      </c>
      <c r="J177" s="51">
        <f>VLOOKUP(Table103[[#This Row],[IASME QID]],'Answers &amp; Theoretical'!G:L,6,FALSE)</f>
        <v>0</v>
      </c>
      <c r="K177" s="47"/>
      <c r="L177" s="48" t="s">
        <v>74</v>
      </c>
      <c r="M177" s="48"/>
    </row>
    <row r="178" spans="1:13" ht="60" x14ac:dyDescent="0.3">
      <c r="A178" s="32" t="s">
        <v>15</v>
      </c>
      <c r="B178" s="32">
        <v>0</v>
      </c>
      <c r="C178" s="32">
        <v>1</v>
      </c>
      <c r="D178" s="32">
        <v>1</v>
      </c>
      <c r="E178" s="32">
        <v>1</v>
      </c>
      <c r="F178" s="33">
        <v>2405</v>
      </c>
      <c r="G178" s="79">
        <v>2405.1</v>
      </c>
      <c r="H178" s="64"/>
      <c r="I178" s="64" t="s">
        <v>252</v>
      </c>
      <c r="J178" s="51">
        <f>VLOOKUP(Table103[[#This Row],[IASME QID]],'Answers &amp; Theoretical'!G:L,6,FALSE)</f>
        <v>0</v>
      </c>
      <c r="K178" s="47"/>
      <c r="L178" s="48" t="s">
        <v>74</v>
      </c>
      <c r="M178" s="48"/>
    </row>
    <row r="179" spans="1:13" ht="75" x14ac:dyDescent="0.3">
      <c r="A179" s="32" t="s">
        <v>15</v>
      </c>
      <c r="B179" s="32">
        <v>0</v>
      </c>
      <c r="C179" s="32">
        <v>1</v>
      </c>
      <c r="D179" s="32">
        <v>1</v>
      </c>
      <c r="E179" s="32">
        <v>1</v>
      </c>
      <c r="F179" s="33">
        <v>2405</v>
      </c>
      <c r="G179" s="79">
        <v>2405.1999999999998</v>
      </c>
      <c r="H179" s="64"/>
      <c r="I179" s="64" t="s">
        <v>253</v>
      </c>
      <c r="J179" s="51">
        <f>VLOOKUP(Table103[[#This Row],[IASME QID]],'Answers &amp; Theoretical'!G:L,6,FALSE)</f>
        <v>0</v>
      </c>
      <c r="K179" s="47"/>
      <c r="L179" s="48" t="s">
        <v>74</v>
      </c>
      <c r="M179" s="48"/>
    </row>
    <row r="180" spans="1:13" ht="60" x14ac:dyDescent="0.3">
      <c r="A180" s="32" t="s">
        <v>15</v>
      </c>
      <c r="B180" s="32">
        <v>0</v>
      </c>
      <c r="C180" s="32">
        <v>1</v>
      </c>
      <c r="D180" s="32">
        <v>1</v>
      </c>
      <c r="E180" s="32">
        <v>1</v>
      </c>
      <c r="F180" s="33">
        <v>2405</v>
      </c>
      <c r="G180" s="79">
        <v>2405.3000000000002</v>
      </c>
      <c r="H180" s="64"/>
      <c r="I180" s="64" t="s">
        <v>254</v>
      </c>
      <c r="J180" s="51">
        <f>VLOOKUP(Table103[[#This Row],[IASME QID]],'Answers &amp; Theoretical'!G:L,6,FALSE)</f>
        <v>0</v>
      </c>
      <c r="K180" s="47"/>
      <c r="L180" s="48" t="s">
        <v>74</v>
      </c>
      <c r="M180" s="48"/>
    </row>
    <row r="181" spans="1:13" ht="60" x14ac:dyDescent="0.3">
      <c r="A181" s="32" t="s">
        <v>15</v>
      </c>
      <c r="B181" s="32">
        <v>0</v>
      </c>
      <c r="C181" s="32">
        <v>1</v>
      </c>
      <c r="D181" s="32">
        <v>1</v>
      </c>
      <c r="E181" s="32">
        <v>1</v>
      </c>
      <c r="F181" s="33">
        <v>2405</v>
      </c>
      <c r="G181" s="79">
        <v>2405.4</v>
      </c>
      <c r="H181" s="64"/>
      <c r="I181" s="64" t="s">
        <v>255</v>
      </c>
      <c r="J181" s="51">
        <f>VLOOKUP(Table103[[#This Row],[IASME QID]],'Answers &amp; Theoretical'!G:L,6,FALSE)</f>
        <v>0</v>
      </c>
      <c r="K181" s="47"/>
      <c r="L181" s="48" t="s">
        <v>74</v>
      </c>
      <c r="M181" s="48"/>
    </row>
    <row r="182" spans="1:13" ht="75" x14ac:dyDescent="0.3">
      <c r="A182" s="32" t="s">
        <v>15</v>
      </c>
      <c r="B182" s="32">
        <v>0</v>
      </c>
      <c r="C182" s="32">
        <v>1</v>
      </c>
      <c r="D182" s="32">
        <v>1</v>
      </c>
      <c r="E182" s="32">
        <v>1</v>
      </c>
      <c r="F182" s="33">
        <v>2405</v>
      </c>
      <c r="G182" s="79">
        <v>2405.5</v>
      </c>
      <c r="H182" s="64"/>
      <c r="I182" s="64" t="s">
        <v>256</v>
      </c>
      <c r="J182" s="51">
        <f>VLOOKUP(Table103[[#This Row],[IASME QID]],'Answers &amp; Theoretical'!G:L,6,FALSE)</f>
        <v>0</v>
      </c>
      <c r="K182" s="47"/>
      <c r="L182" s="48" t="s">
        <v>74</v>
      </c>
      <c r="M182" s="48"/>
    </row>
    <row r="183" spans="1:13" ht="60" x14ac:dyDescent="0.3">
      <c r="A183" s="32" t="s">
        <v>15</v>
      </c>
      <c r="B183" s="32">
        <v>0</v>
      </c>
      <c r="C183" s="32">
        <v>1</v>
      </c>
      <c r="D183" s="32">
        <v>1</v>
      </c>
      <c r="E183" s="32">
        <v>1</v>
      </c>
      <c r="F183" s="33">
        <v>2405</v>
      </c>
      <c r="G183" s="79">
        <v>2405.6</v>
      </c>
      <c r="H183" s="64"/>
      <c r="I183" s="64" t="s">
        <v>257</v>
      </c>
      <c r="J183" s="51">
        <f>VLOOKUP(Table103[[#This Row],[IASME QID]],'Answers &amp; Theoretical'!G:L,6,FALSE)</f>
        <v>0</v>
      </c>
      <c r="K183" s="47"/>
      <c r="L183" s="48" t="s">
        <v>74</v>
      </c>
      <c r="M183" s="48"/>
    </row>
    <row r="184" spans="1:13" ht="60" x14ac:dyDescent="0.3">
      <c r="A184" s="34" t="s">
        <v>15</v>
      </c>
      <c r="B184" s="34">
        <v>0</v>
      </c>
      <c r="C184" s="34">
        <v>0</v>
      </c>
      <c r="D184" s="34">
        <v>1</v>
      </c>
      <c r="E184" s="34">
        <v>1</v>
      </c>
      <c r="F184" s="35">
        <v>2406</v>
      </c>
      <c r="G184" s="80">
        <v>2406.1</v>
      </c>
      <c r="H184" s="65"/>
      <c r="I184" s="65" t="s">
        <v>258</v>
      </c>
      <c r="J184" s="51">
        <f>VLOOKUP(Table103[[#This Row],[IASME QID]],'Answers &amp; Theoretical'!G:L,6,FALSE)</f>
        <v>0</v>
      </c>
      <c r="K184" s="47"/>
      <c r="L184" s="48" t="s">
        <v>74</v>
      </c>
      <c r="M184" s="48"/>
    </row>
    <row r="185" spans="1:13" ht="165" x14ac:dyDescent="0.3">
      <c r="A185" s="34" t="s">
        <v>15</v>
      </c>
      <c r="B185" s="34">
        <v>0</v>
      </c>
      <c r="C185" s="34">
        <v>0</v>
      </c>
      <c r="D185" s="34">
        <v>1</v>
      </c>
      <c r="E185" s="34">
        <v>1</v>
      </c>
      <c r="F185" s="35">
        <v>2406</v>
      </c>
      <c r="G185" s="80">
        <v>2406.1999999999998</v>
      </c>
      <c r="H185" s="65"/>
      <c r="I185" s="65" t="s">
        <v>259</v>
      </c>
      <c r="J185" s="51">
        <f>VLOOKUP(Table103[[#This Row],[IASME QID]],'Answers &amp; Theoretical'!G:L,6,FALSE)</f>
        <v>0</v>
      </c>
      <c r="K185" s="47"/>
      <c r="L185" s="48" t="s">
        <v>74</v>
      </c>
      <c r="M185" s="48"/>
    </row>
    <row r="186" spans="1:13" ht="75" x14ac:dyDescent="0.3">
      <c r="A186" s="32" t="s">
        <v>15</v>
      </c>
      <c r="B186" s="32">
        <v>0</v>
      </c>
      <c r="C186" s="32">
        <v>1</v>
      </c>
      <c r="D186" s="32">
        <v>1</v>
      </c>
      <c r="E186" s="32">
        <v>1</v>
      </c>
      <c r="F186" s="33">
        <v>2407</v>
      </c>
      <c r="G186" s="79">
        <v>2407.1</v>
      </c>
      <c r="H186" s="64"/>
      <c r="I186" s="64" t="s">
        <v>260</v>
      </c>
      <c r="J186" s="51">
        <f>VLOOKUP(Table103[[#This Row],[IASME QID]],'Answers &amp; Theoretical'!G:L,6,FALSE)</f>
        <v>0</v>
      </c>
      <c r="K186" s="47"/>
      <c r="L186" s="48" t="s">
        <v>74</v>
      </c>
      <c r="M186" s="48"/>
    </row>
    <row r="187" spans="1:13" ht="165" x14ac:dyDescent="0.3">
      <c r="A187" s="32" t="s">
        <v>15</v>
      </c>
      <c r="B187" s="32">
        <v>0</v>
      </c>
      <c r="C187" s="32">
        <v>1</v>
      </c>
      <c r="D187" s="32">
        <v>1</v>
      </c>
      <c r="E187" s="32">
        <v>1</v>
      </c>
      <c r="F187" s="33">
        <v>2407</v>
      </c>
      <c r="G187" s="79">
        <v>2407.1999999999998</v>
      </c>
      <c r="H187" s="64"/>
      <c r="I187" s="64" t="s">
        <v>261</v>
      </c>
      <c r="J187" s="51">
        <f>VLOOKUP(Table103[[#This Row],[IASME QID]],'Answers &amp; Theoretical'!G:L,6,FALSE)</f>
        <v>0</v>
      </c>
      <c r="K187" s="47"/>
      <c r="L187" s="48" t="s">
        <v>74</v>
      </c>
      <c r="M187" s="48"/>
    </row>
    <row r="188" spans="1:13" ht="75" x14ac:dyDescent="0.3">
      <c r="A188" s="32" t="s">
        <v>15</v>
      </c>
      <c r="B188" s="32">
        <v>0</v>
      </c>
      <c r="C188" s="32">
        <v>1</v>
      </c>
      <c r="D188" s="32">
        <v>1</v>
      </c>
      <c r="E188" s="32">
        <v>1</v>
      </c>
      <c r="F188" s="33">
        <v>2407</v>
      </c>
      <c r="G188" s="79">
        <v>2407.3000000000002</v>
      </c>
      <c r="H188" s="64"/>
      <c r="I188" s="64" t="s">
        <v>262</v>
      </c>
      <c r="J188" s="51">
        <f>VLOOKUP(Table103[[#This Row],[IASME QID]],'Answers &amp; Theoretical'!G:L,6,FALSE)</f>
        <v>0</v>
      </c>
      <c r="K188" s="47"/>
      <c r="L188" s="48" t="s">
        <v>74</v>
      </c>
      <c r="M188" s="48"/>
    </row>
    <row r="189" spans="1:13" ht="60" x14ac:dyDescent="0.3">
      <c r="A189" s="34" t="s">
        <v>15</v>
      </c>
      <c r="B189" s="34">
        <v>0</v>
      </c>
      <c r="C189" s="34">
        <v>1</v>
      </c>
      <c r="D189" s="34">
        <v>1</v>
      </c>
      <c r="E189" s="34">
        <v>1</v>
      </c>
      <c r="F189" s="35">
        <v>2408</v>
      </c>
      <c r="G189" s="80">
        <v>2408.1</v>
      </c>
      <c r="H189" s="65"/>
      <c r="I189" s="65" t="s">
        <v>263</v>
      </c>
      <c r="J189" s="51">
        <f>VLOOKUP(Table103[[#This Row],[IASME QID]],'Answers &amp; Theoretical'!G:L,6,FALSE)</f>
        <v>0</v>
      </c>
      <c r="K189" s="47"/>
      <c r="L189" s="48" t="s">
        <v>74</v>
      </c>
      <c r="M189" s="48"/>
    </row>
    <row r="190" spans="1:13" ht="75" x14ac:dyDescent="0.3">
      <c r="A190" s="34" t="s">
        <v>15</v>
      </c>
      <c r="B190" s="34">
        <v>0</v>
      </c>
      <c r="C190" s="34">
        <v>1</v>
      </c>
      <c r="D190" s="34">
        <v>1</v>
      </c>
      <c r="E190" s="34">
        <v>1</v>
      </c>
      <c r="F190" s="35">
        <v>2408</v>
      </c>
      <c r="G190" s="80">
        <v>2408.1999999999998</v>
      </c>
      <c r="H190" s="65"/>
      <c r="I190" s="65" t="s">
        <v>264</v>
      </c>
      <c r="J190" s="51">
        <f>VLOOKUP(Table103[[#This Row],[IASME QID]],'Answers &amp; Theoretical'!G:L,6,FALSE)</f>
        <v>0</v>
      </c>
      <c r="K190" s="47"/>
      <c r="L190" s="48" t="s">
        <v>74</v>
      </c>
      <c r="M190" s="48"/>
    </row>
    <row r="191" spans="1:13" ht="60" x14ac:dyDescent="0.3">
      <c r="A191" s="34" t="s">
        <v>15</v>
      </c>
      <c r="B191" s="34">
        <v>0</v>
      </c>
      <c r="C191" s="34">
        <v>1</v>
      </c>
      <c r="D191" s="34">
        <v>1</v>
      </c>
      <c r="E191" s="34">
        <v>1</v>
      </c>
      <c r="F191" s="35">
        <v>2408</v>
      </c>
      <c r="G191" s="80">
        <v>2408.3000000000002</v>
      </c>
      <c r="H191" s="65"/>
      <c r="I191" s="65" t="s">
        <v>265</v>
      </c>
      <c r="J191" s="51">
        <f>VLOOKUP(Table103[[#This Row],[IASME QID]],'Answers &amp; Theoretical'!G:L,6,FALSE)</f>
        <v>0</v>
      </c>
      <c r="K191" s="47"/>
      <c r="L191" s="48" t="s">
        <v>74</v>
      </c>
      <c r="M191" s="48"/>
    </row>
    <row r="192" spans="1:13" ht="60" x14ac:dyDescent="0.3">
      <c r="A192" s="32" t="s">
        <v>15</v>
      </c>
      <c r="B192" s="32">
        <v>0</v>
      </c>
      <c r="C192" s="32">
        <v>1</v>
      </c>
      <c r="D192" s="32">
        <v>1</v>
      </c>
      <c r="E192" s="32">
        <v>1</v>
      </c>
      <c r="F192" s="33">
        <v>2409</v>
      </c>
      <c r="G192" s="79">
        <v>2409.1</v>
      </c>
      <c r="H192" s="64"/>
      <c r="I192" s="64" t="s">
        <v>266</v>
      </c>
      <c r="J192" s="51">
        <f>VLOOKUP(Table103[[#This Row],[IASME QID]],'Answers &amp; Theoretical'!G:L,6,FALSE)</f>
        <v>0</v>
      </c>
      <c r="K192" s="47"/>
      <c r="L192" s="48" t="s">
        <v>74</v>
      </c>
      <c r="M192" s="48"/>
    </row>
    <row r="193" spans="1:13" ht="60" x14ac:dyDescent="0.3">
      <c r="A193" s="32" t="s">
        <v>15</v>
      </c>
      <c r="B193" s="32">
        <v>0</v>
      </c>
      <c r="C193" s="32">
        <v>1</v>
      </c>
      <c r="D193" s="32">
        <v>1</v>
      </c>
      <c r="E193" s="32">
        <v>1</v>
      </c>
      <c r="F193" s="33">
        <v>2409</v>
      </c>
      <c r="G193" s="79">
        <v>2409.1999999999998</v>
      </c>
      <c r="H193" s="64"/>
      <c r="I193" s="64" t="s">
        <v>267</v>
      </c>
      <c r="J193" s="51">
        <f>VLOOKUP(Table103[[#This Row],[IASME QID]],'Answers &amp; Theoretical'!G:L,6,FALSE)</f>
        <v>0</v>
      </c>
      <c r="K193" s="47"/>
      <c r="L193" s="48" t="s">
        <v>74</v>
      </c>
      <c r="M193" s="48"/>
    </row>
    <row r="194" spans="1:13" ht="60" x14ac:dyDescent="0.3">
      <c r="A194" s="34" t="s">
        <v>15</v>
      </c>
      <c r="B194" s="34">
        <v>0</v>
      </c>
      <c r="C194" s="34">
        <v>1</v>
      </c>
      <c r="D194" s="34">
        <v>1</v>
      </c>
      <c r="E194" s="34">
        <v>1</v>
      </c>
      <c r="F194" s="35">
        <v>2410</v>
      </c>
      <c r="G194" s="80">
        <v>2410.1</v>
      </c>
      <c r="H194" s="65"/>
      <c r="I194" s="65" t="s">
        <v>268</v>
      </c>
      <c r="J194" s="51">
        <f>VLOOKUP(Table103[[#This Row],[IASME QID]],'Answers &amp; Theoretical'!G:L,6,FALSE)</f>
        <v>0</v>
      </c>
      <c r="K194" s="47"/>
      <c r="L194" s="48" t="s">
        <v>74</v>
      </c>
      <c r="M194" s="48"/>
    </row>
    <row r="195" spans="1:13" ht="180" x14ac:dyDescent="0.3">
      <c r="A195" s="32" t="s">
        <v>15</v>
      </c>
      <c r="B195" s="32">
        <v>0</v>
      </c>
      <c r="C195" s="32">
        <v>1</v>
      </c>
      <c r="D195" s="32">
        <v>1</v>
      </c>
      <c r="E195" s="32">
        <v>1</v>
      </c>
      <c r="F195" s="33">
        <v>2411</v>
      </c>
      <c r="G195" s="79">
        <v>2411.1</v>
      </c>
      <c r="H195" s="64"/>
      <c r="I195" s="64" t="s">
        <v>269</v>
      </c>
      <c r="J195" s="51">
        <f>VLOOKUP(Table103[[#This Row],[IASME QID]],'Answers &amp; Theoretical'!G:L,6,FALSE)</f>
        <v>0</v>
      </c>
      <c r="K195" s="47"/>
      <c r="L195" s="48" t="s">
        <v>74</v>
      </c>
      <c r="M195" s="48"/>
    </row>
    <row r="196" spans="1:13" ht="75" x14ac:dyDescent="0.3">
      <c r="A196" s="32" t="s">
        <v>15</v>
      </c>
      <c r="B196" s="32">
        <v>0</v>
      </c>
      <c r="C196" s="32">
        <v>1</v>
      </c>
      <c r="D196" s="32">
        <v>1</v>
      </c>
      <c r="E196" s="32">
        <v>1</v>
      </c>
      <c r="F196" s="33">
        <v>2411</v>
      </c>
      <c r="G196" s="79">
        <v>2411.1999999999998</v>
      </c>
      <c r="H196" s="64"/>
      <c r="I196" s="64" t="s">
        <v>270</v>
      </c>
      <c r="J196" s="51">
        <f>VLOOKUP(Table103[[#This Row],[IASME QID]],'Answers &amp; Theoretical'!G:L,6,FALSE)</f>
        <v>0</v>
      </c>
      <c r="K196" s="47"/>
      <c r="L196" s="48" t="s">
        <v>74</v>
      </c>
      <c r="M196" s="48"/>
    </row>
    <row r="197" spans="1:13" ht="60" x14ac:dyDescent="0.3">
      <c r="A197" s="32" t="s">
        <v>15</v>
      </c>
      <c r="B197" s="32">
        <v>0</v>
      </c>
      <c r="C197" s="32">
        <v>1</v>
      </c>
      <c r="D197" s="32">
        <v>1</v>
      </c>
      <c r="E197" s="32">
        <v>1</v>
      </c>
      <c r="F197" s="33">
        <v>2411</v>
      </c>
      <c r="G197" s="79">
        <v>2411.3000000000002</v>
      </c>
      <c r="H197" s="64"/>
      <c r="I197" s="64" t="s">
        <v>271</v>
      </c>
      <c r="J197" s="51">
        <f>VLOOKUP(Table103[[#This Row],[IASME QID]],'Answers &amp; Theoretical'!G:L,6,FALSE)</f>
        <v>0</v>
      </c>
      <c r="K197" s="47"/>
      <c r="L197" s="48" t="s">
        <v>74</v>
      </c>
      <c r="M197" s="48"/>
    </row>
    <row r="198" spans="1:13" ht="60" x14ac:dyDescent="0.3">
      <c r="A198" s="32" t="s">
        <v>15</v>
      </c>
      <c r="B198" s="32">
        <v>0</v>
      </c>
      <c r="C198" s="32">
        <v>1</v>
      </c>
      <c r="D198" s="32">
        <v>1</v>
      </c>
      <c r="E198" s="32">
        <v>1</v>
      </c>
      <c r="F198" s="33">
        <v>2411</v>
      </c>
      <c r="G198" s="79">
        <v>2411.4</v>
      </c>
      <c r="H198" s="64"/>
      <c r="I198" s="64" t="s">
        <v>272</v>
      </c>
      <c r="J198" s="51">
        <f>VLOOKUP(Table103[[#This Row],[IASME QID]],'Answers &amp; Theoretical'!G:L,6,FALSE)</f>
        <v>0</v>
      </c>
      <c r="K198" s="47"/>
      <c r="L198" s="48" t="s">
        <v>74</v>
      </c>
      <c r="M198" s="48"/>
    </row>
    <row r="199" spans="1:13" ht="75" x14ac:dyDescent="0.3">
      <c r="A199" s="32" t="s">
        <v>15</v>
      </c>
      <c r="B199" s="32">
        <v>0</v>
      </c>
      <c r="C199" s="32">
        <v>1</v>
      </c>
      <c r="D199" s="32">
        <v>1</v>
      </c>
      <c r="E199" s="32">
        <v>1</v>
      </c>
      <c r="F199" s="33">
        <v>2411</v>
      </c>
      <c r="G199" s="79">
        <v>2411.5</v>
      </c>
      <c r="H199" s="64"/>
      <c r="I199" s="64" t="s">
        <v>273</v>
      </c>
      <c r="J199" s="51">
        <f>VLOOKUP(Table103[[#This Row],[IASME QID]],'Answers &amp; Theoretical'!G:L,6,FALSE)</f>
        <v>0</v>
      </c>
      <c r="K199" s="47"/>
      <c r="L199" s="48" t="s">
        <v>74</v>
      </c>
      <c r="M199" s="48"/>
    </row>
    <row r="200" spans="1:13" ht="60" x14ac:dyDescent="0.3">
      <c r="A200" s="34" t="s">
        <v>15</v>
      </c>
      <c r="B200" s="34">
        <v>0</v>
      </c>
      <c r="C200" s="34">
        <v>1</v>
      </c>
      <c r="D200" s="34">
        <v>1</v>
      </c>
      <c r="E200" s="34">
        <v>1</v>
      </c>
      <c r="F200" s="35">
        <v>2412</v>
      </c>
      <c r="G200" s="80">
        <v>2412.1</v>
      </c>
      <c r="H200" s="65"/>
      <c r="I200" s="65" t="s">
        <v>274</v>
      </c>
      <c r="J200" s="51">
        <f>VLOOKUP(Table103[[#This Row],[IASME QID]],'Answers &amp; Theoretical'!G:L,6,FALSE)</f>
        <v>0</v>
      </c>
      <c r="K200" s="47"/>
      <c r="L200" s="48" t="s">
        <v>74</v>
      </c>
      <c r="M200" s="48"/>
    </row>
    <row r="201" spans="1:13" ht="60" x14ac:dyDescent="0.3">
      <c r="A201" s="34" t="s">
        <v>15</v>
      </c>
      <c r="B201" s="34">
        <v>0</v>
      </c>
      <c r="C201" s="34">
        <v>1</v>
      </c>
      <c r="D201" s="34">
        <v>1</v>
      </c>
      <c r="E201" s="34">
        <v>1</v>
      </c>
      <c r="F201" s="35">
        <v>2412</v>
      </c>
      <c r="G201" s="80">
        <v>2412.1999999999998</v>
      </c>
      <c r="H201" s="65"/>
      <c r="I201" s="65" t="s">
        <v>275</v>
      </c>
      <c r="J201" s="51">
        <f>VLOOKUP(Table103[[#This Row],[IASME QID]],'Answers &amp; Theoretical'!G:L,6,FALSE)</f>
        <v>0</v>
      </c>
      <c r="K201" s="47"/>
      <c r="L201" s="48" t="s">
        <v>74</v>
      </c>
      <c r="M201" s="48"/>
    </row>
    <row r="202" spans="1:13" ht="105" x14ac:dyDescent="0.3">
      <c r="A202" s="34" t="s">
        <v>15</v>
      </c>
      <c r="B202" s="34">
        <v>0</v>
      </c>
      <c r="C202" s="34">
        <v>1</v>
      </c>
      <c r="D202" s="34">
        <v>1</v>
      </c>
      <c r="E202" s="34">
        <v>1</v>
      </c>
      <c r="F202" s="35">
        <v>2412</v>
      </c>
      <c r="G202" s="80">
        <v>2412.3000000000002</v>
      </c>
      <c r="H202" s="65"/>
      <c r="I202" s="65" t="s">
        <v>276</v>
      </c>
      <c r="J202" s="51">
        <f>VLOOKUP(Table103[[#This Row],[IASME QID]],'Answers &amp; Theoretical'!G:L,6,FALSE)</f>
        <v>0</v>
      </c>
      <c r="K202" s="47"/>
      <c r="L202" s="48" t="s">
        <v>74</v>
      </c>
      <c r="M202" s="48"/>
    </row>
    <row r="203" spans="1:13" ht="60" x14ac:dyDescent="0.3">
      <c r="A203" s="32" t="s">
        <v>15</v>
      </c>
      <c r="B203" s="32">
        <v>0</v>
      </c>
      <c r="C203" s="32">
        <v>1</v>
      </c>
      <c r="D203" s="32">
        <v>1</v>
      </c>
      <c r="E203" s="32">
        <v>1</v>
      </c>
      <c r="F203" s="33">
        <v>2413</v>
      </c>
      <c r="G203" s="79">
        <v>2413.1</v>
      </c>
      <c r="H203" s="64"/>
      <c r="I203" s="64" t="s">
        <v>277</v>
      </c>
      <c r="J203" s="51">
        <f>VLOOKUP(Table103[[#This Row],[IASME QID]],'Answers &amp; Theoretical'!G:L,6,FALSE)</f>
        <v>0</v>
      </c>
      <c r="K203" s="47"/>
      <c r="L203" s="48" t="s">
        <v>74</v>
      </c>
      <c r="M203" s="48"/>
    </row>
    <row r="204" spans="1:13" ht="75" x14ac:dyDescent="0.3">
      <c r="A204" s="32" t="s">
        <v>15</v>
      </c>
      <c r="B204" s="32">
        <v>0</v>
      </c>
      <c r="C204" s="32">
        <v>1</v>
      </c>
      <c r="D204" s="32">
        <v>1</v>
      </c>
      <c r="E204" s="32">
        <v>1</v>
      </c>
      <c r="F204" s="33">
        <v>2413</v>
      </c>
      <c r="G204" s="79">
        <v>2413.1999999999998</v>
      </c>
      <c r="H204" s="64"/>
      <c r="I204" s="64" t="s">
        <v>278</v>
      </c>
      <c r="J204" s="51">
        <f>VLOOKUP(Table103[[#This Row],[IASME QID]],'Answers &amp; Theoretical'!G:L,6,FALSE)</f>
        <v>0</v>
      </c>
      <c r="K204" s="47"/>
      <c r="L204" s="48" t="s">
        <v>74</v>
      </c>
      <c r="M204" s="48"/>
    </row>
    <row r="205" spans="1:13" ht="60" x14ac:dyDescent="0.3">
      <c r="A205" s="34" t="s">
        <v>15</v>
      </c>
      <c r="B205" s="34">
        <v>0</v>
      </c>
      <c r="C205" s="34">
        <v>1</v>
      </c>
      <c r="D205" s="34">
        <v>1</v>
      </c>
      <c r="E205" s="34">
        <v>1</v>
      </c>
      <c r="F205" s="35">
        <v>2414</v>
      </c>
      <c r="G205" s="80">
        <v>2414.1</v>
      </c>
      <c r="H205" s="65"/>
      <c r="I205" s="65" t="s">
        <v>279</v>
      </c>
      <c r="J205" s="51">
        <f>VLOOKUP(Table103[[#This Row],[IASME QID]],'Answers &amp; Theoretical'!G:L,6,FALSE)</f>
        <v>0</v>
      </c>
      <c r="K205" s="47"/>
      <c r="L205" s="48" t="s">
        <v>74</v>
      </c>
      <c r="M205" s="48"/>
    </row>
    <row r="206" spans="1:13" ht="60" x14ac:dyDescent="0.3">
      <c r="A206" s="32" t="s">
        <v>15</v>
      </c>
      <c r="B206" s="32">
        <v>0</v>
      </c>
      <c r="C206" s="32">
        <v>0</v>
      </c>
      <c r="D206" s="32">
        <v>0</v>
      </c>
      <c r="E206" s="32">
        <v>1</v>
      </c>
      <c r="F206" s="33">
        <v>2415</v>
      </c>
      <c r="G206" s="79">
        <v>2415.1</v>
      </c>
      <c r="H206" s="64"/>
      <c r="I206" s="64" t="s">
        <v>280</v>
      </c>
      <c r="J206" s="51">
        <f>VLOOKUP(Table103[[#This Row],[IASME QID]],'Answers &amp; Theoretical'!G:L,6,FALSE)</f>
        <v>0</v>
      </c>
      <c r="K206" s="47"/>
      <c r="L206" s="48" t="s">
        <v>74</v>
      </c>
      <c r="M206" s="48"/>
    </row>
    <row r="207" spans="1:13" ht="60" x14ac:dyDescent="0.3">
      <c r="A207" s="32" t="s">
        <v>15</v>
      </c>
      <c r="B207" s="32">
        <v>0</v>
      </c>
      <c r="C207" s="32">
        <v>0</v>
      </c>
      <c r="D207" s="32">
        <v>0</v>
      </c>
      <c r="E207" s="32">
        <v>1</v>
      </c>
      <c r="F207" s="33">
        <v>2415</v>
      </c>
      <c r="G207" s="79">
        <v>2415.1999999999998</v>
      </c>
      <c r="H207" s="64"/>
      <c r="I207" s="64" t="s">
        <v>281</v>
      </c>
      <c r="J207" s="51">
        <f>VLOOKUP(Table103[[#This Row],[IASME QID]],'Answers &amp; Theoretical'!G:L,6,FALSE)</f>
        <v>0</v>
      </c>
      <c r="K207" s="47"/>
      <c r="L207" s="48" t="s">
        <v>74</v>
      </c>
      <c r="M207" s="48"/>
    </row>
    <row r="208" spans="1:13" ht="60" x14ac:dyDescent="0.3">
      <c r="A208" s="32" t="s">
        <v>15</v>
      </c>
      <c r="B208" s="32">
        <v>0</v>
      </c>
      <c r="C208" s="32">
        <v>0</v>
      </c>
      <c r="D208" s="32">
        <v>0</v>
      </c>
      <c r="E208" s="32">
        <v>1</v>
      </c>
      <c r="F208" s="33">
        <v>2415</v>
      </c>
      <c r="G208" s="79">
        <v>2415.3000000000002</v>
      </c>
      <c r="H208" s="64"/>
      <c r="I208" s="64" t="s">
        <v>282</v>
      </c>
      <c r="J208" s="51">
        <f>VLOOKUP(Table103[[#This Row],[IASME QID]],'Answers &amp; Theoretical'!G:L,6,FALSE)</f>
        <v>0</v>
      </c>
      <c r="K208" s="47"/>
      <c r="L208" s="48" t="s">
        <v>74</v>
      </c>
      <c r="M208" s="48"/>
    </row>
    <row r="209" spans="1:13" ht="75" x14ac:dyDescent="0.3">
      <c r="A209" s="32" t="s">
        <v>15</v>
      </c>
      <c r="B209" s="32">
        <v>0</v>
      </c>
      <c r="C209" s="32">
        <v>0</v>
      </c>
      <c r="D209" s="32">
        <v>0</v>
      </c>
      <c r="E209" s="32">
        <v>1</v>
      </c>
      <c r="F209" s="33">
        <v>2415</v>
      </c>
      <c r="G209" s="79">
        <v>2415.4</v>
      </c>
      <c r="H209" s="64"/>
      <c r="I209" s="64" t="s">
        <v>283</v>
      </c>
      <c r="J209" s="51">
        <f>VLOOKUP(Table103[[#This Row],[IASME QID]],'Answers &amp; Theoretical'!G:L,6,FALSE)</f>
        <v>0</v>
      </c>
      <c r="K209" s="47"/>
      <c r="L209" s="48" t="s">
        <v>74</v>
      </c>
      <c r="M209" s="48"/>
    </row>
    <row r="210" spans="1:13" ht="75" x14ac:dyDescent="0.3">
      <c r="A210" s="34" t="s">
        <v>15</v>
      </c>
      <c r="B210" s="34">
        <v>0</v>
      </c>
      <c r="C210" s="34">
        <v>0</v>
      </c>
      <c r="D210" s="34">
        <v>1</v>
      </c>
      <c r="E210" s="34">
        <v>1</v>
      </c>
      <c r="F210" s="35">
        <v>2416</v>
      </c>
      <c r="G210" s="80">
        <v>2416.1</v>
      </c>
      <c r="H210" s="65"/>
      <c r="I210" s="65" t="s">
        <v>284</v>
      </c>
      <c r="J210" s="51">
        <f>VLOOKUP(Table103[[#This Row],[IASME QID]],'Answers &amp; Theoretical'!G:L,6,FALSE)</f>
        <v>0</v>
      </c>
      <c r="K210" s="47"/>
      <c r="L210" s="48" t="s">
        <v>74</v>
      </c>
      <c r="M210" s="48"/>
    </row>
    <row r="211" spans="1:13" ht="75" x14ac:dyDescent="0.3">
      <c r="A211" s="32" t="s">
        <v>15</v>
      </c>
      <c r="B211" s="32">
        <v>0</v>
      </c>
      <c r="C211" s="32">
        <v>1</v>
      </c>
      <c r="D211" s="32">
        <v>1</v>
      </c>
      <c r="E211" s="32">
        <v>1</v>
      </c>
      <c r="F211" s="33">
        <v>2417</v>
      </c>
      <c r="G211" s="79">
        <v>2417.1</v>
      </c>
      <c r="H211" s="64"/>
      <c r="I211" s="64" t="s">
        <v>285</v>
      </c>
      <c r="J211" s="51">
        <f>VLOOKUP(Table103[[#This Row],[IASME QID]],'Answers &amp; Theoretical'!G:L,6,FALSE)</f>
        <v>0</v>
      </c>
      <c r="K211" s="47"/>
      <c r="L211" s="48" t="s">
        <v>74</v>
      </c>
      <c r="M211" s="48"/>
    </row>
    <row r="212" spans="1:13" ht="60" x14ac:dyDescent="0.3">
      <c r="A212" s="34" t="s">
        <v>15</v>
      </c>
      <c r="B212" s="34">
        <v>0</v>
      </c>
      <c r="C212" s="34">
        <v>1</v>
      </c>
      <c r="D212" s="34">
        <v>1</v>
      </c>
      <c r="E212" s="34">
        <v>1</v>
      </c>
      <c r="F212" s="35">
        <v>2418</v>
      </c>
      <c r="G212" s="80">
        <v>2418.1</v>
      </c>
      <c r="H212" s="65"/>
      <c r="I212" s="65" t="s">
        <v>286</v>
      </c>
      <c r="J212" s="51">
        <f>VLOOKUP(Table103[[#This Row],[IASME QID]],'Answers &amp; Theoretical'!G:L,6,FALSE)</f>
        <v>0</v>
      </c>
      <c r="K212" s="47"/>
      <c r="L212" s="48" t="s">
        <v>74</v>
      </c>
      <c r="M212" s="48"/>
    </row>
    <row r="213" spans="1:13" ht="60" x14ac:dyDescent="0.3">
      <c r="A213" s="34" t="s">
        <v>15</v>
      </c>
      <c r="B213" s="34">
        <v>0</v>
      </c>
      <c r="C213" s="34">
        <v>1</v>
      </c>
      <c r="D213" s="34">
        <v>1</v>
      </c>
      <c r="E213" s="34">
        <v>1</v>
      </c>
      <c r="F213" s="35">
        <v>2418</v>
      </c>
      <c r="G213" s="80">
        <v>2418.1999999999998</v>
      </c>
      <c r="H213" s="65"/>
      <c r="I213" s="65" t="s">
        <v>287</v>
      </c>
      <c r="J213" s="51">
        <f>VLOOKUP(Table103[[#This Row],[IASME QID]],'Answers &amp; Theoretical'!G:L,6,FALSE)</f>
        <v>0</v>
      </c>
      <c r="K213" s="47"/>
      <c r="L213" s="48" t="s">
        <v>74</v>
      </c>
      <c r="M213" s="48"/>
    </row>
    <row r="214" spans="1:13" ht="105" x14ac:dyDescent="0.3">
      <c r="A214" s="34" t="s">
        <v>15</v>
      </c>
      <c r="B214" s="34">
        <v>0</v>
      </c>
      <c r="C214" s="34">
        <v>1</v>
      </c>
      <c r="D214" s="34">
        <v>1</v>
      </c>
      <c r="E214" s="34">
        <v>1</v>
      </c>
      <c r="F214" s="35">
        <v>2418</v>
      </c>
      <c r="G214" s="80">
        <v>2418.3000000000002</v>
      </c>
      <c r="H214" s="65"/>
      <c r="I214" s="65" t="s">
        <v>288</v>
      </c>
      <c r="J214" s="51">
        <f>VLOOKUP(Table103[[#This Row],[IASME QID]],'Answers &amp; Theoretical'!G:L,6,FALSE)</f>
        <v>0</v>
      </c>
      <c r="K214" s="47"/>
      <c r="L214" s="48" t="s">
        <v>74</v>
      </c>
      <c r="M214" s="48"/>
    </row>
    <row r="215" spans="1:13" ht="120" x14ac:dyDescent="0.3">
      <c r="A215" s="34" t="s">
        <v>15</v>
      </c>
      <c r="B215" s="34">
        <v>0</v>
      </c>
      <c r="C215" s="34">
        <v>1</v>
      </c>
      <c r="D215" s="34">
        <v>1</v>
      </c>
      <c r="E215" s="34">
        <v>1</v>
      </c>
      <c r="F215" s="35">
        <v>2418</v>
      </c>
      <c r="G215" s="80">
        <v>2418.4</v>
      </c>
      <c r="H215" s="65"/>
      <c r="I215" s="65" t="s">
        <v>289</v>
      </c>
      <c r="J215" s="51">
        <f>VLOOKUP(Table103[[#This Row],[IASME QID]],'Answers &amp; Theoretical'!G:L,6,FALSE)</f>
        <v>0</v>
      </c>
      <c r="K215" s="47"/>
      <c r="L215" s="48" t="s">
        <v>74</v>
      </c>
      <c r="M215" s="48"/>
    </row>
    <row r="216" spans="1:13" ht="60" x14ac:dyDescent="0.3">
      <c r="A216" s="32" t="s">
        <v>15</v>
      </c>
      <c r="B216" s="32">
        <v>0</v>
      </c>
      <c r="C216" s="32">
        <v>1</v>
      </c>
      <c r="D216" s="32">
        <v>1</v>
      </c>
      <c r="E216" s="32">
        <v>1</v>
      </c>
      <c r="F216" s="33">
        <v>2419</v>
      </c>
      <c r="G216" s="79">
        <v>2419.1</v>
      </c>
      <c r="H216" s="64"/>
      <c r="I216" s="64" t="s">
        <v>290</v>
      </c>
      <c r="J216" s="51">
        <f>VLOOKUP(Table103[[#This Row],[IASME QID]],'Answers &amp; Theoretical'!G:L,6,FALSE)</f>
        <v>0</v>
      </c>
      <c r="K216" s="47"/>
      <c r="L216" s="48" t="s">
        <v>74</v>
      </c>
      <c r="M216" s="48"/>
    </row>
    <row r="217" spans="1:13" ht="60" x14ac:dyDescent="0.3">
      <c r="A217" s="34" t="s">
        <v>15</v>
      </c>
      <c r="B217" s="34">
        <v>0</v>
      </c>
      <c r="C217" s="34">
        <v>1</v>
      </c>
      <c r="D217" s="34">
        <v>1</v>
      </c>
      <c r="E217" s="34">
        <v>1</v>
      </c>
      <c r="F217" s="35">
        <v>2420</v>
      </c>
      <c r="G217" s="80">
        <v>2420.1</v>
      </c>
      <c r="H217" s="65"/>
      <c r="I217" s="65" t="s">
        <v>291</v>
      </c>
      <c r="J217" s="51">
        <f>VLOOKUP(Table103[[#This Row],[IASME QID]],'Answers &amp; Theoretical'!G:L,6,FALSE)</f>
        <v>0</v>
      </c>
      <c r="K217" s="47"/>
      <c r="L217" s="48" t="s">
        <v>74</v>
      </c>
      <c r="M217" s="48"/>
    </row>
    <row r="218" spans="1:13" ht="60" x14ac:dyDescent="0.3">
      <c r="A218" s="32" t="s">
        <v>15</v>
      </c>
      <c r="B218" s="32">
        <v>0</v>
      </c>
      <c r="C218" s="32">
        <v>1</v>
      </c>
      <c r="D218" s="32">
        <v>1</v>
      </c>
      <c r="E218" s="32">
        <v>1</v>
      </c>
      <c r="F218" s="33">
        <v>2421</v>
      </c>
      <c r="G218" s="79">
        <v>2421.1</v>
      </c>
      <c r="H218" s="64"/>
      <c r="I218" s="64" t="s">
        <v>292</v>
      </c>
      <c r="J218" s="51">
        <f>VLOOKUP(Table103[[#This Row],[IASME QID]],'Answers &amp; Theoretical'!G:L,6,FALSE)</f>
        <v>0</v>
      </c>
      <c r="K218" s="47"/>
      <c r="L218" s="48" t="s">
        <v>74</v>
      </c>
      <c r="M218" s="48"/>
    </row>
    <row r="219" spans="1:13" ht="75" x14ac:dyDescent="0.3">
      <c r="A219" s="34" t="s">
        <v>15</v>
      </c>
      <c r="B219" s="34">
        <v>0</v>
      </c>
      <c r="C219" s="34">
        <v>1</v>
      </c>
      <c r="D219" s="34">
        <v>1</v>
      </c>
      <c r="E219" s="34">
        <v>1</v>
      </c>
      <c r="F219" s="35">
        <v>2422</v>
      </c>
      <c r="G219" s="80">
        <v>2422.1</v>
      </c>
      <c r="H219" s="65"/>
      <c r="I219" s="65" t="s">
        <v>293</v>
      </c>
      <c r="J219" s="51">
        <f>VLOOKUP(Table103[[#This Row],[IASME QID]],'Answers &amp; Theoretical'!G:L,6,FALSE)</f>
        <v>0</v>
      </c>
      <c r="K219" s="47"/>
      <c r="L219" s="48" t="s">
        <v>74</v>
      </c>
      <c r="M219" s="48"/>
    </row>
    <row r="220" spans="1:13" ht="75" x14ac:dyDescent="0.3">
      <c r="A220" s="34" t="s">
        <v>15</v>
      </c>
      <c r="B220" s="34">
        <v>0</v>
      </c>
      <c r="C220" s="34">
        <v>1</v>
      </c>
      <c r="D220" s="34">
        <v>1</v>
      </c>
      <c r="E220" s="34">
        <v>1</v>
      </c>
      <c r="F220" s="35">
        <v>2422</v>
      </c>
      <c r="G220" s="80">
        <v>2422.1999999999998</v>
      </c>
      <c r="H220" s="65"/>
      <c r="I220" s="65" t="s">
        <v>294</v>
      </c>
      <c r="J220" s="51">
        <f>VLOOKUP(Table103[[#This Row],[IASME QID]],'Answers &amp; Theoretical'!G:L,6,FALSE)</f>
        <v>0</v>
      </c>
      <c r="K220" s="47"/>
      <c r="L220" s="48" t="s">
        <v>74</v>
      </c>
      <c r="M220" s="48"/>
    </row>
    <row r="221" spans="1:13" ht="60" x14ac:dyDescent="0.3">
      <c r="A221" s="32" t="s">
        <v>15</v>
      </c>
      <c r="B221" s="32">
        <v>0</v>
      </c>
      <c r="C221" s="32">
        <v>1</v>
      </c>
      <c r="D221" s="32">
        <v>1</v>
      </c>
      <c r="E221" s="32">
        <v>1</v>
      </c>
      <c r="F221" s="33">
        <v>2423</v>
      </c>
      <c r="G221" s="79">
        <v>2423.1</v>
      </c>
      <c r="H221" s="64"/>
      <c r="I221" s="64" t="s">
        <v>295</v>
      </c>
      <c r="J221" s="51">
        <f>VLOOKUP(Table103[[#This Row],[IASME QID]],'Answers &amp; Theoretical'!G:L,6,FALSE)</f>
        <v>0</v>
      </c>
      <c r="K221" s="47"/>
      <c r="L221" s="48" t="s">
        <v>74</v>
      </c>
      <c r="M221" s="48"/>
    </row>
    <row r="222" spans="1:13" ht="120" x14ac:dyDescent="0.3">
      <c r="A222" s="32" t="s">
        <v>15</v>
      </c>
      <c r="B222" s="32">
        <v>0</v>
      </c>
      <c r="C222" s="32">
        <v>1</v>
      </c>
      <c r="D222" s="32">
        <v>1</v>
      </c>
      <c r="E222" s="32">
        <v>1</v>
      </c>
      <c r="F222" s="33">
        <v>2423</v>
      </c>
      <c r="G222" s="79">
        <v>2423.1999999999998</v>
      </c>
      <c r="H222" s="64"/>
      <c r="I222" s="64" t="s">
        <v>296</v>
      </c>
      <c r="J222" s="51">
        <f>VLOOKUP(Table103[[#This Row],[IASME QID]],'Answers &amp; Theoretical'!G:L,6,FALSE)</f>
        <v>0</v>
      </c>
      <c r="K222" s="47"/>
      <c r="L222" s="48" t="s">
        <v>74</v>
      </c>
      <c r="M222" s="48"/>
    </row>
    <row r="223" spans="1:13" ht="60" x14ac:dyDescent="0.3">
      <c r="A223" s="34" t="s">
        <v>15</v>
      </c>
      <c r="B223" s="34">
        <v>0</v>
      </c>
      <c r="C223" s="34">
        <v>0</v>
      </c>
      <c r="D223" s="34">
        <v>1</v>
      </c>
      <c r="E223" s="34">
        <v>1</v>
      </c>
      <c r="F223" s="35">
        <v>2424</v>
      </c>
      <c r="G223" s="80">
        <v>2424.1</v>
      </c>
      <c r="H223" s="65"/>
      <c r="I223" s="65" t="s">
        <v>297</v>
      </c>
      <c r="J223" s="51">
        <f>VLOOKUP(Table103[[#This Row],[IASME QID]],'Answers &amp; Theoretical'!G:L,6,FALSE)</f>
        <v>0</v>
      </c>
      <c r="K223" s="47"/>
      <c r="L223" s="48" t="s">
        <v>74</v>
      </c>
      <c r="M223" s="48"/>
    </row>
    <row r="224" spans="1:13" ht="75" x14ac:dyDescent="0.3">
      <c r="A224" s="34" t="s">
        <v>15</v>
      </c>
      <c r="B224" s="34">
        <v>0</v>
      </c>
      <c r="C224" s="34">
        <v>0</v>
      </c>
      <c r="D224" s="34">
        <v>1</v>
      </c>
      <c r="E224" s="34">
        <v>1</v>
      </c>
      <c r="F224" s="35">
        <v>2424</v>
      </c>
      <c r="G224" s="80">
        <v>2424.1999999999998</v>
      </c>
      <c r="H224" s="65"/>
      <c r="I224" s="65" t="s">
        <v>298</v>
      </c>
      <c r="J224" s="51">
        <f>VLOOKUP(Table103[[#This Row],[IASME QID]],'Answers &amp; Theoretical'!G:L,6,FALSE)</f>
        <v>0</v>
      </c>
      <c r="K224" s="47"/>
      <c r="L224" s="48" t="s">
        <v>74</v>
      </c>
      <c r="M224" s="48"/>
    </row>
    <row r="225" spans="1:13" ht="75" x14ac:dyDescent="0.3">
      <c r="A225" s="32" t="s">
        <v>15</v>
      </c>
      <c r="B225" s="32">
        <v>0</v>
      </c>
      <c r="C225" s="32">
        <v>0</v>
      </c>
      <c r="D225" s="32">
        <v>0</v>
      </c>
      <c r="E225" s="32">
        <v>1</v>
      </c>
      <c r="F225" s="33">
        <v>2425</v>
      </c>
      <c r="G225" s="79">
        <v>2425.1</v>
      </c>
      <c r="H225" s="64"/>
      <c r="I225" s="64" t="s">
        <v>299</v>
      </c>
      <c r="J225" s="51">
        <f>VLOOKUP(Table103[[#This Row],[IASME QID]],'Answers &amp; Theoretical'!G:L,6,FALSE)</f>
        <v>0</v>
      </c>
      <c r="K225" s="47"/>
      <c r="L225" s="48" t="s">
        <v>74</v>
      </c>
      <c r="M225" s="48"/>
    </row>
    <row r="226" spans="1:13" ht="75" x14ac:dyDescent="0.3">
      <c r="A226" s="32" t="s">
        <v>15</v>
      </c>
      <c r="B226" s="32">
        <v>0</v>
      </c>
      <c r="C226" s="32">
        <v>0</v>
      </c>
      <c r="D226" s="32">
        <v>0</v>
      </c>
      <c r="E226" s="32">
        <v>1</v>
      </c>
      <c r="F226" s="33">
        <v>2425</v>
      </c>
      <c r="G226" s="79">
        <v>2425.1999999999998</v>
      </c>
      <c r="H226" s="64"/>
      <c r="I226" s="64" t="s">
        <v>300</v>
      </c>
      <c r="J226" s="51">
        <f>VLOOKUP(Table103[[#This Row],[IASME QID]],'Answers &amp; Theoretical'!G:L,6,FALSE)</f>
        <v>0</v>
      </c>
      <c r="K226" s="47"/>
      <c r="L226" s="48" t="s">
        <v>74</v>
      </c>
      <c r="M226" s="48"/>
    </row>
    <row r="227" spans="1:13" ht="60" x14ac:dyDescent="0.3">
      <c r="A227" s="34" t="s">
        <v>15</v>
      </c>
      <c r="B227" s="34">
        <v>0</v>
      </c>
      <c r="C227" s="34">
        <v>1</v>
      </c>
      <c r="D227" s="34">
        <v>1</v>
      </c>
      <c r="E227" s="34">
        <v>1</v>
      </c>
      <c r="F227" s="35">
        <v>2426</v>
      </c>
      <c r="G227" s="80">
        <v>2426.1</v>
      </c>
      <c r="H227" s="65"/>
      <c r="I227" s="65" t="s">
        <v>301</v>
      </c>
      <c r="J227" s="51">
        <f>VLOOKUP(Table103[[#This Row],[IASME QID]],'Answers &amp; Theoretical'!G:L,6,FALSE)</f>
        <v>0</v>
      </c>
      <c r="K227" s="47"/>
      <c r="L227" s="48" t="s">
        <v>74</v>
      </c>
      <c r="M227" s="48"/>
    </row>
    <row r="228" spans="1:13" ht="60" x14ac:dyDescent="0.3">
      <c r="A228" s="34" t="s">
        <v>15</v>
      </c>
      <c r="B228" s="34">
        <v>0</v>
      </c>
      <c r="C228" s="34">
        <v>1</v>
      </c>
      <c r="D228" s="34">
        <v>1</v>
      </c>
      <c r="E228" s="34">
        <v>1</v>
      </c>
      <c r="F228" s="35">
        <v>2426</v>
      </c>
      <c r="G228" s="80">
        <v>2426.1999999999998</v>
      </c>
      <c r="H228" s="65"/>
      <c r="I228" s="65" t="s">
        <v>302</v>
      </c>
      <c r="J228" s="51">
        <f>VLOOKUP(Table103[[#This Row],[IASME QID]],'Answers &amp; Theoretical'!G:L,6,FALSE)</f>
        <v>0</v>
      </c>
      <c r="K228" s="47"/>
      <c r="L228" s="48" t="s">
        <v>74</v>
      </c>
      <c r="M228" s="48"/>
    </row>
    <row r="229" spans="1:13" ht="165" x14ac:dyDescent="0.3">
      <c r="A229" s="34" t="s">
        <v>15</v>
      </c>
      <c r="B229" s="34">
        <v>0</v>
      </c>
      <c r="C229" s="34">
        <v>1</v>
      </c>
      <c r="D229" s="34">
        <v>1</v>
      </c>
      <c r="E229" s="34">
        <v>1</v>
      </c>
      <c r="F229" s="35">
        <v>2426</v>
      </c>
      <c r="G229" s="80">
        <v>2426.3000000000002</v>
      </c>
      <c r="H229" s="65"/>
      <c r="I229" s="65" t="s">
        <v>303</v>
      </c>
      <c r="J229" s="51">
        <f>VLOOKUP(Table103[[#This Row],[IASME QID]],'Answers &amp; Theoretical'!G:L,6,FALSE)</f>
        <v>0</v>
      </c>
      <c r="K229" s="47"/>
      <c r="L229" s="48" t="s">
        <v>74</v>
      </c>
      <c r="M229" s="48"/>
    </row>
    <row r="230" spans="1:13" ht="120" x14ac:dyDescent="0.3">
      <c r="A230" s="32" t="s">
        <v>15</v>
      </c>
      <c r="B230" s="32">
        <v>0</v>
      </c>
      <c r="C230" s="32">
        <v>1</v>
      </c>
      <c r="D230" s="32">
        <v>1</v>
      </c>
      <c r="E230" s="32">
        <v>1</v>
      </c>
      <c r="F230" s="33">
        <v>2427</v>
      </c>
      <c r="G230" s="79">
        <v>2427.1</v>
      </c>
      <c r="H230" s="64"/>
      <c r="I230" s="64" t="s">
        <v>304</v>
      </c>
      <c r="J230" s="51">
        <f>VLOOKUP(Table103[[#This Row],[IASME QID]],'Answers &amp; Theoretical'!G:L,6,FALSE)</f>
        <v>0</v>
      </c>
      <c r="K230" s="47"/>
      <c r="L230" s="48" t="s">
        <v>74</v>
      </c>
      <c r="M230" s="48"/>
    </row>
    <row r="231" spans="1:13" ht="60" x14ac:dyDescent="0.3">
      <c r="A231" s="34" t="s">
        <v>15</v>
      </c>
      <c r="B231" s="34">
        <v>0</v>
      </c>
      <c r="C231" s="34">
        <v>1</v>
      </c>
      <c r="D231" s="34">
        <v>1</v>
      </c>
      <c r="E231" s="34">
        <v>1</v>
      </c>
      <c r="F231" s="35">
        <v>2428</v>
      </c>
      <c r="G231" s="80">
        <v>2428.1</v>
      </c>
      <c r="H231" s="65"/>
      <c r="I231" s="65" t="s">
        <v>305</v>
      </c>
      <c r="J231" s="51">
        <f>VLOOKUP(Table103[[#This Row],[IASME QID]],'Answers &amp; Theoretical'!G:L,6,FALSE)</f>
        <v>0</v>
      </c>
      <c r="K231" s="47"/>
      <c r="L231" s="48" t="s">
        <v>74</v>
      </c>
      <c r="M231" s="48"/>
    </row>
    <row r="232" spans="1:13" ht="60" x14ac:dyDescent="0.3">
      <c r="A232" s="32" t="s">
        <v>15</v>
      </c>
      <c r="B232" s="32">
        <v>0</v>
      </c>
      <c r="C232" s="32">
        <v>1</v>
      </c>
      <c r="D232" s="32">
        <v>1</v>
      </c>
      <c r="E232" s="32">
        <v>1</v>
      </c>
      <c r="F232" s="33">
        <v>2429</v>
      </c>
      <c r="G232" s="79">
        <v>2429.1</v>
      </c>
      <c r="H232" s="64"/>
      <c r="I232" s="64" t="s">
        <v>306</v>
      </c>
      <c r="J232" s="51">
        <f>VLOOKUP(Table103[[#This Row],[IASME QID]],'Answers &amp; Theoretical'!G:L,6,FALSE)</f>
        <v>0</v>
      </c>
      <c r="K232" s="47"/>
      <c r="L232" s="48" t="s">
        <v>74</v>
      </c>
      <c r="M232" s="48"/>
    </row>
    <row r="233" spans="1:13" ht="60" x14ac:dyDescent="0.3">
      <c r="A233" s="32" t="s">
        <v>15</v>
      </c>
      <c r="B233" s="32">
        <v>0</v>
      </c>
      <c r="C233" s="32">
        <v>1</v>
      </c>
      <c r="D233" s="32">
        <v>1</v>
      </c>
      <c r="E233" s="32">
        <v>1</v>
      </c>
      <c r="F233" s="33">
        <v>2429</v>
      </c>
      <c r="G233" s="79">
        <v>2429.1999999999998</v>
      </c>
      <c r="H233" s="64"/>
      <c r="I233" s="64" t="s">
        <v>307</v>
      </c>
      <c r="J233" s="51">
        <f>VLOOKUP(Table103[[#This Row],[IASME QID]],'Answers &amp; Theoretical'!G:L,6,FALSE)</f>
        <v>0</v>
      </c>
      <c r="K233" s="47"/>
      <c r="L233" s="48" t="s">
        <v>74</v>
      </c>
      <c r="M233" s="48"/>
    </row>
    <row r="234" spans="1:13" ht="60" x14ac:dyDescent="0.3">
      <c r="A234" s="34" t="s">
        <v>15</v>
      </c>
      <c r="B234" s="34">
        <v>0</v>
      </c>
      <c r="C234" s="34">
        <v>0</v>
      </c>
      <c r="D234" s="34">
        <v>1</v>
      </c>
      <c r="E234" s="34">
        <v>1</v>
      </c>
      <c r="F234" s="35">
        <v>2430</v>
      </c>
      <c r="G234" s="80">
        <v>2430.1</v>
      </c>
      <c r="H234" s="65"/>
      <c r="I234" s="65" t="s">
        <v>308</v>
      </c>
      <c r="J234" s="51">
        <f>VLOOKUP(Table103[[#This Row],[IASME QID]],'Answers &amp; Theoretical'!G:L,6,FALSE)</f>
        <v>0</v>
      </c>
      <c r="K234" s="47"/>
      <c r="L234" s="48" t="s">
        <v>74</v>
      </c>
      <c r="M234" s="48"/>
    </row>
    <row r="235" spans="1:13" ht="60" x14ac:dyDescent="0.3">
      <c r="A235" s="34" t="s">
        <v>15</v>
      </c>
      <c r="B235" s="34">
        <v>0</v>
      </c>
      <c r="C235" s="34">
        <v>0</v>
      </c>
      <c r="D235" s="34">
        <v>1</v>
      </c>
      <c r="E235" s="34">
        <v>1</v>
      </c>
      <c r="F235" s="35">
        <v>2430</v>
      </c>
      <c r="G235" s="80">
        <v>2430.1999999999998</v>
      </c>
      <c r="H235" s="65"/>
      <c r="I235" s="65" t="s">
        <v>309</v>
      </c>
      <c r="J235" s="51">
        <f>VLOOKUP(Table103[[#This Row],[IASME QID]],'Answers &amp; Theoretical'!G:L,6,FALSE)</f>
        <v>0</v>
      </c>
      <c r="K235" s="47"/>
      <c r="L235" s="48" t="s">
        <v>74</v>
      </c>
      <c r="M235" s="48"/>
    </row>
    <row r="236" spans="1:13" ht="60" x14ac:dyDescent="0.3">
      <c r="A236" s="32" t="s">
        <v>15</v>
      </c>
      <c r="B236" s="32">
        <v>1</v>
      </c>
      <c r="C236" s="32">
        <v>1</v>
      </c>
      <c r="D236" s="32">
        <v>1</v>
      </c>
      <c r="E236" s="32">
        <v>1</v>
      </c>
      <c r="F236" s="33">
        <v>2500</v>
      </c>
      <c r="G236" s="79">
        <v>2500.1</v>
      </c>
      <c r="H236" s="64"/>
      <c r="I236" s="64" t="s">
        <v>310</v>
      </c>
      <c r="J236" s="51">
        <f>VLOOKUP(Table103[[#This Row],[IASME QID]],'Answers &amp; Theoretical'!G:L,6,FALSE)</f>
        <v>0</v>
      </c>
      <c r="K236" s="47"/>
      <c r="L236" s="48" t="s">
        <v>74</v>
      </c>
      <c r="M236" s="48"/>
    </row>
    <row r="237" spans="1:13" ht="60" x14ac:dyDescent="0.3">
      <c r="A237" s="32" t="s">
        <v>15</v>
      </c>
      <c r="B237" s="32">
        <v>1</v>
      </c>
      <c r="C237" s="32">
        <v>1</v>
      </c>
      <c r="D237" s="32">
        <v>1</v>
      </c>
      <c r="E237" s="32">
        <v>1</v>
      </c>
      <c r="F237" s="33">
        <v>2500</v>
      </c>
      <c r="G237" s="79">
        <v>2500.1999999999998</v>
      </c>
      <c r="H237" s="64"/>
      <c r="I237" s="64" t="s">
        <v>311</v>
      </c>
      <c r="J237" s="51">
        <f>VLOOKUP(Table103[[#This Row],[IASME QID]],'Answers &amp; Theoretical'!G:L,6,FALSE)</f>
        <v>0</v>
      </c>
      <c r="K237" s="47"/>
      <c r="L237" s="48" t="s">
        <v>74</v>
      </c>
      <c r="M237" s="48"/>
    </row>
    <row r="238" spans="1:13" ht="75" x14ac:dyDescent="0.3">
      <c r="A238" s="34" t="s">
        <v>15</v>
      </c>
      <c r="B238" s="34">
        <v>0</v>
      </c>
      <c r="C238" s="34">
        <v>1</v>
      </c>
      <c r="D238" s="34">
        <v>1</v>
      </c>
      <c r="E238" s="34">
        <v>1</v>
      </c>
      <c r="F238" s="35">
        <v>2501</v>
      </c>
      <c r="G238" s="80">
        <v>2501.1</v>
      </c>
      <c r="H238" s="65"/>
      <c r="I238" s="65" t="s">
        <v>312</v>
      </c>
      <c r="J238" s="51">
        <f>VLOOKUP(Table103[[#This Row],[IASME QID]],'Answers &amp; Theoretical'!G:L,6,FALSE)</f>
        <v>0</v>
      </c>
      <c r="K238" s="47"/>
      <c r="L238" s="48" t="s">
        <v>74</v>
      </c>
      <c r="M238" s="48"/>
    </row>
    <row r="239" spans="1:13" ht="60" x14ac:dyDescent="0.3">
      <c r="A239" s="34" t="s">
        <v>15</v>
      </c>
      <c r="B239" s="34">
        <v>0</v>
      </c>
      <c r="C239" s="34">
        <v>1</v>
      </c>
      <c r="D239" s="34">
        <v>1</v>
      </c>
      <c r="E239" s="34">
        <v>1</v>
      </c>
      <c r="F239" s="35">
        <v>2501</v>
      </c>
      <c r="G239" s="80">
        <v>2501.1999999999998</v>
      </c>
      <c r="H239" s="65"/>
      <c r="I239" s="65" t="s">
        <v>313</v>
      </c>
      <c r="J239" s="51">
        <f>VLOOKUP(Table103[[#This Row],[IASME QID]],'Answers &amp; Theoretical'!G:L,6,FALSE)</f>
        <v>0</v>
      </c>
      <c r="K239" s="47"/>
      <c r="L239" s="48" t="s">
        <v>74</v>
      </c>
      <c r="M239" s="48"/>
    </row>
    <row r="240" spans="1:13" ht="60" x14ac:dyDescent="0.3">
      <c r="A240" s="34" t="s">
        <v>15</v>
      </c>
      <c r="B240" s="34">
        <v>0</v>
      </c>
      <c r="C240" s="34">
        <v>1</v>
      </c>
      <c r="D240" s="34">
        <v>1</v>
      </c>
      <c r="E240" s="34">
        <v>1</v>
      </c>
      <c r="F240" s="35">
        <v>2501</v>
      </c>
      <c r="G240" s="80">
        <v>2501.3000000000002</v>
      </c>
      <c r="H240" s="65"/>
      <c r="I240" s="65" t="s">
        <v>314</v>
      </c>
      <c r="J240" s="51">
        <f>VLOOKUP(Table103[[#This Row],[IASME QID]],'Answers &amp; Theoretical'!G:L,6,FALSE)</f>
        <v>0</v>
      </c>
      <c r="K240" s="47"/>
      <c r="L240" s="48" t="s">
        <v>74</v>
      </c>
      <c r="M240" s="48"/>
    </row>
    <row r="241" spans="1:13" ht="60" x14ac:dyDescent="0.3">
      <c r="A241" s="32" t="s">
        <v>15</v>
      </c>
      <c r="B241" s="32">
        <v>0</v>
      </c>
      <c r="C241" s="32">
        <v>1</v>
      </c>
      <c r="D241" s="32">
        <v>0</v>
      </c>
      <c r="E241" s="32">
        <v>0</v>
      </c>
      <c r="F241" s="33">
        <v>2502</v>
      </c>
      <c r="G241" s="79">
        <v>2502.1</v>
      </c>
      <c r="H241" s="64"/>
      <c r="I241" s="64" t="s">
        <v>315</v>
      </c>
      <c r="J241" s="51">
        <f>VLOOKUP(Table103[[#This Row],[IASME QID]],'Answers &amp; Theoretical'!G:L,6,FALSE)</f>
        <v>0</v>
      </c>
      <c r="K241" s="47"/>
      <c r="L241" s="48" t="s">
        <v>74</v>
      </c>
      <c r="M241" s="48"/>
    </row>
    <row r="242" spans="1:13" ht="60" x14ac:dyDescent="0.3">
      <c r="A242" s="34" t="s">
        <v>15</v>
      </c>
      <c r="B242" s="34">
        <v>0</v>
      </c>
      <c r="C242" s="34">
        <v>0</v>
      </c>
      <c r="D242" s="34">
        <v>1</v>
      </c>
      <c r="E242" s="34">
        <v>1</v>
      </c>
      <c r="F242" s="35">
        <v>2503</v>
      </c>
      <c r="G242" s="80">
        <v>2503.1</v>
      </c>
      <c r="H242" s="65"/>
      <c r="I242" s="65" t="s">
        <v>316</v>
      </c>
      <c r="J242" s="51">
        <f>VLOOKUP(Table103[[#This Row],[IASME QID]],'Answers &amp; Theoretical'!G:L,6,FALSE)</f>
        <v>0</v>
      </c>
      <c r="K242" s="47"/>
      <c r="L242" s="48" t="s">
        <v>74</v>
      </c>
      <c r="M242" s="48"/>
    </row>
    <row r="243" spans="1:13" ht="45" x14ac:dyDescent="0.3">
      <c r="A243" s="34" t="s">
        <v>15</v>
      </c>
      <c r="B243" s="34">
        <v>0</v>
      </c>
      <c r="C243" s="34">
        <v>0</v>
      </c>
      <c r="D243" s="34">
        <v>1</v>
      </c>
      <c r="E243" s="34">
        <v>1</v>
      </c>
      <c r="F243" s="35">
        <v>2503</v>
      </c>
      <c r="G243" s="80">
        <v>2503.1999999999998</v>
      </c>
      <c r="H243" s="65"/>
      <c r="I243" s="65" t="s">
        <v>317</v>
      </c>
      <c r="J243" s="51">
        <f>VLOOKUP(Table103[[#This Row],[IASME QID]],'Answers &amp; Theoretical'!G:L,6,FALSE)</f>
        <v>0</v>
      </c>
      <c r="K243" s="47"/>
      <c r="L243" s="48" t="s">
        <v>74</v>
      </c>
      <c r="M243" s="48"/>
    </row>
    <row r="244" spans="1:13" ht="60" x14ac:dyDescent="0.3">
      <c r="A244" s="34" t="s">
        <v>15</v>
      </c>
      <c r="B244" s="34">
        <v>0</v>
      </c>
      <c r="C244" s="34">
        <v>0</v>
      </c>
      <c r="D244" s="34">
        <v>1</v>
      </c>
      <c r="E244" s="34">
        <v>1</v>
      </c>
      <c r="F244" s="35">
        <v>2503</v>
      </c>
      <c r="G244" s="80">
        <v>2503.3000000000002</v>
      </c>
      <c r="H244" s="65"/>
      <c r="I244" s="65" t="s">
        <v>318</v>
      </c>
      <c r="J244" s="51">
        <f>VLOOKUP(Table103[[#This Row],[IASME QID]],'Answers &amp; Theoretical'!G:L,6,FALSE)</f>
        <v>0</v>
      </c>
      <c r="K244" s="47"/>
      <c r="L244" s="48" t="s">
        <v>74</v>
      </c>
      <c r="M244" s="48"/>
    </row>
    <row r="245" spans="1:13" ht="75" x14ac:dyDescent="0.3">
      <c r="A245" s="32" t="s">
        <v>15</v>
      </c>
      <c r="B245" s="32">
        <v>0</v>
      </c>
      <c r="C245" s="32">
        <v>1</v>
      </c>
      <c r="D245" s="32">
        <v>0</v>
      </c>
      <c r="E245" s="32">
        <v>0</v>
      </c>
      <c r="F245" s="33">
        <v>2504</v>
      </c>
      <c r="G245" s="79">
        <v>2504.1</v>
      </c>
      <c r="H245" s="64"/>
      <c r="I245" s="64" t="s">
        <v>319</v>
      </c>
      <c r="J245" s="51">
        <f>VLOOKUP(Table103[[#This Row],[IASME QID]],'Answers &amp; Theoretical'!G:L,6,FALSE)</f>
        <v>0</v>
      </c>
      <c r="K245" s="47"/>
      <c r="L245" s="48" t="s">
        <v>74</v>
      </c>
      <c r="M245" s="48"/>
    </row>
    <row r="246" spans="1:13" ht="75" x14ac:dyDescent="0.3">
      <c r="A246" s="32" t="s">
        <v>15</v>
      </c>
      <c r="B246" s="32">
        <v>0</v>
      </c>
      <c r="C246" s="32">
        <v>1</v>
      </c>
      <c r="D246" s="32">
        <v>0</v>
      </c>
      <c r="E246" s="32">
        <v>0</v>
      </c>
      <c r="F246" s="33">
        <v>2504</v>
      </c>
      <c r="G246" s="79">
        <v>2504.1999999999998</v>
      </c>
      <c r="H246" s="64"/>
      <c r="I246" s="64" t="s">
        <v>320</v>
      </c>
      <c r="J246" s="51">
        <f>VLOOKUP(Table103[[#This Row],[IASME QID]],'Answers &amp; Theoretical'!G:L,6,FALSE)</f>
        <v>0</v>
      </c>
      <c r="K246" s="47"/>
      <c r="L246" s="48" t="s">
        <v>74</v>
      </c>
      <c r="M246" s="48"/>
    </row>
    <row r="247" spans="1:13" ht="60" x14ac:dyDescent="0.3">
      <c r="A247" s="32" t="s">
        <v>15</v>
      </c>
      <c r="B247" s="32">
        <v>0</v>
      </c>
      <c r="C247" s="32">
        <v>1</v>
      </c>
      <c r="D247" s="32">
        <v>0</v>
      </c>
      <c r="E247" s="32">
        <v>0</v>
      </c>
      <c r="F247" s="33">
        <v>2504</v>
      </c>
      <c r="G247" s="79">
        <v>2504.3000000000002</v>
      </c>
      <c r="H247" s="64"/>
      <c r="I247" s="64" t="s">
        <v>321</v>
      </c>
      <c r="J247" s="51">
        <f>VLOOKUP(Table103[[#This Row],[IASME QID]],'Answers &amp; Theoretical'!G:L,6,FALSE)</f>
        <v>0</v>
      </c>
      <c r="K247" s="47"/>
      <c r="L247" s="48" t="s">
        <v>74</v>
      </c>
      <c r="M247" s="48"/>
    </row>
    <row r="248" spans="1:13" ht="75" x14ac:dyDescent="0.3">
      <c r="A248" s="34" t="s">
        <v>15</v>
      </c>
      <c r="B248" s="34">
        <v>0</v>
      </c>
      <c r="C248" s="34">
        <v>0</v>
      </c>
      <c r="D248" s="34">
        <v>1</v>
      </c>
      <c r="E248" s="34">
        <v>1</v>
      </c>
      <c r="F248" s="35">
        <v>2505</v>
      </c>
      <c r="G248" s="80">
        <v>2505.1</v>
      </c>
      <c r="H248" s="65"/>
      <c r="I248" s="65" t="s">
        <v>319</v>
      </c>
      <c r="J248" s="51">
        <f>VLOOKUP(Table103[[#This Row],[IASME QID]],'Answers &amp; Theoretical'!G:L,6,FALSE)</f>
        <v>0</v>
      </c>
      <c r="K248" s="47"/>
      <c r="L248" s="48" t="s">
        <v>74</v>
      </c>
      <c r="M248" s="48"/>
    </row>
    <row r="249" spans="1:13" ht="75" x14ac:dyDescent="0.3">
      <c r="A249" s="34" t="s">
        <v>15</v>
      </c>
      <c r="B249" s="34">
        <v>0</v>
      </c>
      <c r="C249" s="34">
        <v>0</v>
      </c>
      <c r="D249" s="34">
        <v>1</v>
      </c>
      <c r="E249" s="34">
        <v>1</v>
      </c>
      <c r="F249" s="35">
        <v>2505</v>
      </c>
      <c r="G249" s="80">
        <v>2505.1999999999998</v>
      </c>
      <c r="H249" s="65"/>
      <c r="I249" s="65" t="s">
        <v>320</v>
      </c>
      <c r="J249" s="51">
        <f>VLOOKUP(Table103[[#This Row],[IASME QID]],'Answers &amp; Theoretical'!G:L,6,FALSE)</f>
        <v>0</v>
      </c>
      <c r="K249" s="47"/>
      <c r="L249" s="48" t="s">
        <v>74</v>
      </c>
      <c r="M249" s="48"/>
    </row>
    <row r="250" spans="1:13" ht="60" x14ac:dyDescent="0.3">
      <c r="A250" s="34" t="s">
        <v>15</v>
      </c>
      <c r="B250" s="34">
        <v>0</v>
      </c>
      <c r="C250" s="34">
        <v>0</v>
      </c>
      <c r="D250" s="34">
        <v>1</v>
      </c>
      <c r="E250" s="34">
        <v>1</v>
      </c>
      <c r="F250" s="35">
        <v>2505</v>
      </c>
      <c r="G250" s="80">
        <v>2505.3000000000002</v>
      </c>
      <c r="H250" s="65"/>
      <c r="I250" s="65" t="s">
        <v>321</v>
      </c>
      <c r="J250" s="51">
        <f>VLOOKUP(Table103[[#This Row],[IASME QID]],'Answers &amp; Theoretical'!G:L,6,FALSE)</f>
        <v>0</v>
      </c>
      <c r="K250" s="47"/>
      <c r="L250" s="48" t="s">
        <v>74</v>
      </c>
      <c r="M250" s="48"/>
    </row>
    <row r="251" spans="1:13" ht="75" x14ac:dyDescent="0.3">
      <c r="A251" s="34" t="s">
        <v>15</v>
      </c>
      <c r="B251" s="34">
        <v>0</v>
      </c>
      <c r="C251" s="34">
        <v>0</v>
      </c>
      <c r="D251" s="34">
        <v>1</v>
      </c>
      <c r="E251" s="34">
        <v>1</v>
      </c>
      <c r="F251" s="35">
        <v>2505</v>
      </c>
      <c r="G251" s="80">
        <v>2505.4</v>
      </c>
      <c r="H251" s="65"/>
      <c r="I251" s="65" t="s">
        <v>322</v>
      </c>
      <c r="J251" s="51">
        <f>VLOOKUP(Table103[[#This Row],[IASME QID]],'Answers &amp; Theoretical'!G:L,6,FALSE)</f>
        <v>0</v>
      </c>
      <c r="K251" s="47"/>
      <c r="L251" s="48" t="s">
        <v>74</v>
      </c>
      <c r="M251" s="48"/>
    </row>
    <row r="252" spans="1:13" ht="75" x14ac:dyDescent="0.3">
      <c r="A252" s="34" t="s">
        <v>15</v>
      </c>
      <c r="B252" s="34">
        <v>0</v>
      </c>
      <c r="C252" s="34">
        <v>0</v>
      </c>
      <c r="D252" s="34">
        <v>1</v>
      </c>
      <c r="E252" s="34">
        <v>1</v>
      </c>
      <c r="F252" s="35">
        <v>2505</v>
      </c>
      <c r="G252" s="80">
        <v>2505.5</v>
      </c>
      <c r="H252" s="65"/>
      <c r="I252" s="65" t="s">
        <v>323</v>
      </c>
      <c r="J252" s="51">
        <f>VLOOKUP(Table103[[#This Row],[IASME QID]],'Answers &amp; Theoretical'!G:L,6,FALSE)</f>
        <v>0</v>
      </c>
      <c r="K252" s="47"/>
      <c r="L252" s="48" t="s">
        <v>74</v>
      </c>
      <c r="M252" s="48"/>
    </row>
    <row r="253" spans="1:13" ht="60" x14ac:dyDescent="0.3">
      <c r="A253" s="34" t="s">
        <v>15</v>
      </c>
      <c r="B253" s="34">
        <v>0</v>
      </c>
      <c r="C253" s="34">
        <v>0</v>
      </c>
      <c r="D253" s="34">
        <v>1</v>
      </c>
      <c r="E253" s="34">
        <v>1</v>
      </c>
      <c r="F253" s="35">
        <v>2505</v>
      </c>
      <c r="G253" s="80">
        <v>2505.6</v>
      </c>
      <c r="H253" s="65"/>
      <c r="I253" s="65" t="s">
        <v>324</v>
      </c>
      <c r="J253" s="51">
        <f>VLOOKUP(Table103[[#This Row],[IASME QID]],'Answers &amp; Theoretical'!G:L,6,FALSE)</f>
        <v>0</v>
      </c>
      <c r="K253" s="47"/>
      <c r="L253" s="48" t="s">
        <v>74</v>
      </c>
      <c r="M253" s="48"/>
    </row>
    <row r="254" spans="1:13" ht="165" x14ac:dyDescent="0.3">
      <c r="A254" s="32" t="s">
        <v>15</v>
      </c>
      <c r="B254" s="32">
        <v>0</v>
      </c>
      <c r="C254" s="32">
        <v>0</v>
      </c>
      <c r="D254" s="32">
        <v>1</v>
      </c>
      <c r="E254" s="32">
        <v>1</v>
      </c>
      <c r="F254" s="33">
        <v>2506</v>
      </c>
      <c r="G254" s="79">
        <v>2506.1</v>
      </c>
      <c r="H254" s="64"/>
      <c r="I254" s="64" t="s">
        <v>325</v>
      </c>
      <c r="J254" s="51">
        <f>VLOOKUP(Table103[[#This Row],[IASME QID]],'Answers &amp; Theoretical'!G:L,6,FALSE)</f>
        <v>0</v>
      </c>
      <c r="K254" s="47"/>
      <c r="L254" s="48" t="s">
        <v>74</v>
      </c>
      <c r="M254" s="48"/>
    </row>
    <row r="255" spans="1:13" ht="75" x14ac:dyDescent="0.3">
      <c r="A255" s="34" t="s">
        <v>15</v>
      </c>
      <c r="B255" s="34">
        <v>0</v>
      </c>
      <c r="C255" s="34">
        <v>1</v>
      </c>
      <c r="D255" s="34">
        <v>1</v>
      </c>
      <c r="E255" s="34">
        <v>1</v>
      </c>
      <c r="F255" s="35">
        <v>2507</v>
      </c>
      <c r="G255" s="80">
        <v>2507.1</v>
      </c>
      <c r="H255" s="65"/>
      <c r="I255" s="65" t="s">
        <v>326</v>
      </c>
      <c r="J255" s="51">
        <f>VLOOKUP(Table103[[#This Row],[IASME QID]],'Answers &amp; Theoretical'!G:L,6,FALSE)</f>
        <v>0</v>
      </c>
      <c r="K255" s="47"/>
      <c r="L255" s="48" t="s">
        <v>74</v>
      </c>
      <c r="M255" s="48"/>
    </row>
    <row r="256" spans="1:13" ht="75" x14ac:dyDescent="0.3">
      <c r="A256" s="34" t="s">
        <v>15</v>
      </c>
      <c r="B256" s="34">
        <v>0</v>
      </c>
      <c r="C256" s="34">
        <v>1</v>
      </c>
      <c r="D256" s="34">
        <v>1</v>
      </c>
      <c r="E256" s="34">
        <v>1</v>
      </c>
      <c r="F256" s="35">
        <v>2507</v>
      </c>
      <c r="G256" s="80">
        <v>2507.1999999999998</v>
      </c>
      <c r="H256" s="65"/>
      <c r="I256" s="65" t="s">
        <v>327</v>
      </c>
      <c r="J256" s="51">
        <f>VLOOKUP(Table103[[#This Row],[IASME QID]],'Answers &amp; Theoretical'!G:L,6,FALSE)</f>
        <v>0</v>
      </c>
      <c r="K256" s="47"/>
      <c r="L256" s="48" t="s">
        <v>74</v>
      </c>
      <c r="M256" s="48"/>
    </row>
    <row r="257" spans="1:13" ht="75" x14ac:dyDescent="0.3">
      <c r="A257" s="32" t="s">
        <v>15</v>
      </c>
      <c r="B257" s="32">
        <v>0</v>
      </c>
      <c r="C257" s="32">
        <v>1</v>
      </c>
      <c r="D257" s="32">
        <v>1</v>
      </c>
      <c r="E257" s="32">
        <v>1</v>
      </c>
      <c r="F257" s="33">
        <v>2508</v>
      </c>
      <c r="G257" s="79">
        <v>2508.1</v>
      </c>
      <c r="H257" s="64"/>
      <c r="I257" s="64" t="s">
        <v>328</v>
      </c>
      <c r="J257" s="51">
        <f>VLOOKUP(Table103[[#This Row],[IASME QID]],'Answers &amp; Theoretical'!G:L,6,FALSE)</f>
        <v>0</v>
      </c>
      <c r="K257" s="47"/>
      <c r="L257" s="48" t="s">
        <v>74</v>
      </c>
      <c r="M257" s="48"/>
    </row>
    <row r="258" spans="1:13" ht="60" x14ac:dyDescent="0.3">
      <c r="A258" s="34" t="s">
        <v>15</v>
      </c>
      <c r="B258" s="34">
        <v>0</v>
      </c>
      <c r="C258" s="34">
        <v>1</v>
      </c>
      <c r="D258" s="34">
        <v>1</v>
      </c>
      <c r="E258" s="34">
        <v>1</v>
      </c>
      <c r="F258" s="35">
        <v>2509</v>
      </c>
      <c r="G258" s="80">
        <v>2509.1</v>
      </c>
      <c r="H258" s="65"/>
      <c r="I258" s="65" t="s">
        <v>329</v>
      </c>
      <c r="J258" s="51">
        <f>VLOOKUP(Table103[[#This Row],[IASME QID]],'Answers &amp; Theoretical'!G:L,6,FALSE)</f>
        <v>0</v>
      </c>
      <c r="K258" s="47"/>
      <c r="L258" s="48" t="s">
        <v>74</v>
      </c>
      <c r="M258" s="48"/>
    </row>
    <row r="259" spans="1:13" ht="60" x14ac:dyDescent="0.3">
      <c r="A259" s="32" t="s">
        <v>15</v>
      </c>
      <c r="B259" s="32">
        <v>0</v>
      </c>
      <c r="C259" s="32">
        <v>1</v>
      </c>
      <c r="D259" s="32">
        <v>1</v>
      </c>
      <c r="E259" s="32">
        <v>1</v>
      </c>
      <c r="F259" s="33">
        <v>2510</v>
      </c>
      <c r="G259" s="79">
        <v>2510.1</v>
      </c>
      <c r="H259" s="64"/>
      <c r="I259" s="64" t="s">
        <v>330</v>
      </c>
      <c r="J259" s="51">
        <f>VLOOKUP(Table103[[#This Row],[IASME QID]],'Answers &amp; Theoretical'!G:L,6,FALSE)</f>
        <v>0</v>
      </c>
      <c r="K259" s="47"/>
      <c r="L259" s="48" t="s">
        <v>74</v>
      </c>
      <c r="M259" s="48"/>
    </row>
    <row r="260" spans="1:13" ht="75" x14ac:dyDescent="0.3">
      <c r="A260" s="34" t="s">
        <v>15</v>
      </c>
      <c r="B260" s="34">
        <v>0</v>
      </c>
      <c r="C260" s="34">
        <v>1</v>
      </c>
      <c r="D260" s="34">
        <v>1</v>
      </c>
      <c r="E260" s="34">
        <v>1</v>
      </c>
      <c r="F260" s="35">
        <v>2511</v>
      </c>
      <c r="G260" s="80">
        <v>2511.1</v>
      </c>
      <c r="H260" s="65"/>
      <c r="I260" s="65" t="s">
        <v>331</v>
      </c>
      <c r="J260" s="51">
        <f>VLOOKUP(Table103[[#This Row],[IASME QID]],'Answers &amp; Theoretical'!G:L,6,FALSE)</f>
        <v>0</v>
      </c>
      <c r="K260" s="47"/>
      <c r="L260" s="48" t="s">
        <v>74</v>
      </c>
      <c r="M260" s="48"/>
    </row>
    <row r="261" spans="1:13" ht="90" x14ac:dyDescent="0.3">
      <c r="A261" s="32" t="s">
        <v>15</v>
      </c>
      <c r="B261" s="32">
        <v>0</v>
      </c>
      <c r="C261" s="32">
        <v>1</v>
      </c>
      <c r="D261" s="32">
        <v>1</v>
      </c>
      <c r="E261" s="32">
        <v>1</v>
      </c>
      <c r="F261" s="33">
        <v>2512</v>
      </c>
      <c r="G261" s="79">
        <v>2512.1</v>
      </c>
      <c r="H261" s="64"/>
      <c r="I261" s="64" t="s">
        <v>332</v>
      </c>
      <c r="J261" s="51">
        <f>VLOOKUP(Table103[[#This Row],[IASME QID]],'Answers &amp; Theoretical'!G:L,6,FALSE)</f>
        <v>0</v>
      </c>
      <c r="K261" s="47"/>
      <c r="L261" s="48" t="s">
        <v>74</v>
      </c>
      <c r="M261" s="48"/>
    </row>
    <row r="262" spans="1:13" ht="60" x14ac:dyDescent="0.3">
      <c r="A262" s="32" t="s">
        <v>15</v>
      </c>
      <c r="B262" s="32">
        <v>0</v>
      </c>
      <c r="C262" s="32">
        <v>1</v>
      </c>
      <c r="D262" s="32">
        <v>1</v>
      </c>
      <c r="E262" s="32">
        <v>1</v>
      </c>
      <c r="F262" s="33">
        <v>2512</v>
      </c>
      <c r="G262" s="79">
        <v>2512.1999999999998</v>
      </c>
      <c r="H262" s="64"/>
      <c r="I262" s="64" t="s">
        <v>333</v>
      </c>
      <c r="J262" s="51">
        <f>VLOOKUP(Table103[[#This Row],[IASME QID]],'Answers &amp; Theoretical'!G:L,6,FALSE)</f>
        <v>0</v>
      </c>
      <c r="K262" s="47"/>
      <c r="L262" s="48" t="s">
        <v>74</v>
      </c>
      <c r="M262" s="48"/>
    </row>
    <row r="263" spans="1:13" ht="75" x14ac:dyDescent="0.3">
      <c r="A263" s="34" t="s">
        <v>15</v>
      </c>
      <c r="B263" s="34">
        <v>0</v>
      </c>
      <c r="C263" s="34">
        <v>1</v>
      </c>
      <c r="D263" s="34">
        <v>1</v>
      </c>
      <c r="E263" s="34">
        <v>1</v>
      </c>
      <c r="F263" s="35">
        <v>2513</v>
      </c>
      <c r="G263" s="80">
        <v>2513.1</v>
      </c>
      <c r="H263" s="65"/>
      <c r="I263" s="65" t="s">
        <v>334</v>
      </c>
      <c r="J263" s="51">
        <f>VLOOKUP(Table103[[#This Row],[IASME QID]],'Answers &amp; Theoretical'!G:L,6,FALSE)</f>
        <v>0</v>
      </c>
      <c r="K263" s="47"/>
      <c r="L263" s="48" t="s">
        <v>74</v>
      </c>
      <c r="M263" s="48"/>
    </row>
    <row r="264" spans="1:13" ht="75" x14ac:dyDescent="0.3">
      <c r="A264" s="32" t="s">
        <v>15</v>
      </c>
      <c r="B264" s="32">
        <v>0</v>
      </c>
      <c r="C264" s="32">
        <v>1</v>
      </c>
      <c r="D264" s="32">
        <v>1</v>
      </c>
      <c r="E264" s="32">
        <v>1</v>
      </c>
      <c r="F264" s="33">
        <v>2600</v>
      </c>
      <c r="G264" s="79">
        <v>2600.1</v>
      </c>
      <c r="H264" s="64"/>
      <c r="I264" s="64" t="s">
        <v>335</v>
      </c>
      <c r="J264" s="51">
        <f>VLOOKUP(Table103[[#This Row],[IASME QID]],'Answers &amp; Theoretical'!G:L,6,FALSE)</f>
        <v>0</v>
      </c>
      <c r="K264" s="47"/>
      <c r="L264" s="48" t="s">
        <v>74</v>
      </c>
      <c r="M264" s="48"/>
    </row>
    <row r="265" spans="1:13" ht="75" x14ac:dyDescent="0.3">
      <c r="A265" s="34" t="s">
        <v>15</v>
      </c>
      <c r="B265" s="34">
        <v>0</v>
      </c>
      <c r="C265" s="34">
        <v>0</v>
      </c>
      <c r="D265" s="34">
        <v>1</v>
      </c>
      <c r="E265" s="34">
        <v>1</v>
      </c>
      <c r="F265" s="35">
        <v>2601</v>
      </c>
      <c r="G265" s="80">
        <v>2601.1</v>
      </c>
      <c r="H265" s="65"/>
      <c r="I265" s="65" t="s">
        <v>336</v>
      </c>
      <c r="J265" s="51">
        <f>VLOOKUP(Table103[[#This Row],[IASME QID]],'Answers &amp; Theoretical'!G:L,6,FALSE)</f>
        <v>0</v>
      </c>
      <c r="K265" s="47"/>
      <c r="L265" s="48" t="s">
        <v>74</v>
      </c>
      <c r="M265" s="48"/>
    </row>
    <row r="266" spans="1:13" ht="60" x14ac:dyDescent="0.3">
      <c r="A266" s="32" t="s">
        <v>15</v>
      </c>
      <c r="B266" s="32">
        <v>0</v>
      </c>
      <c r="C266" s="32">
        <v>0</v>
      </c>
      <c r="D266" s="32">
        <v>1</v>
      </c>
      <c r="E266" s="32">
        <v>1</v>
      </c>
      <c r="F266" s="33">
        <v>2602</v>
      </c>
      <c r="G266" s="79">
        <v>2602.1</v>
      </c>
      <c r="H266" s="64"/>
      <c r="I266" s="64" t="s">
        <v>337</v>
      </c>
      <c r="J266" s="51">
        <f>VLOOKUP(Table103[[#This Row],[IASME QID]],'Answers &amp; Theoretical'!G:L,6,FALSE)</f>
        <v>0</v>
      </c>
      <c r="K266" s="47"/>
      <c r="L266" s="48" t="s">
        <v>74</v>
      </c>
      <c r="M266" s="48"/>
    </row>
    <row r="267" spans="1:13" ht="75" x14ac:dyDescent="0.3">
      <c r="A267" s="32" t="s">
        <v>15</v>
      </c>
      <c r="B267" s="32">
        <v>0</v>
      </c>
      <c r="C267" s="32">
        <v>0</v>
      </c>
      <c r="D267" s="32">
        <v>1</v>
      </c>
      <c r="E267" s="32">
        <v>1</v>
      </c>
      <c r="F267" s="33">
        <v>2602</v>
      </c>
      <c r="G267" s="79">
        <v>2602.1999999999998</v>
      </c>
      <c r="H267" s="64"/>
      <c r="I267" s="64" t="s">
        <v>338</v>
      </c>
      <c r="J267" s="51">
        <f>VLOOKUP(Table103[[#This Row],[IASME QID]],'Answers &amp; Theoretical'!G:L,6,FALSE)</f>
        <v>0</v>
      </c>
      <c r="K267" s="47"/>
      <c r="L267" s="48" t="s">
        <v>74</v>
      </c>
      <c r="M267" s="48"/>
    </row>
    <row r="268" spans="1:13" ht="60" x14ac:dyDescent="0.3">
      <c r="A268" s="32" t="s">
        <v>15</v>
      </c>
      <c r="B268" s="32">
        <v>0</v>
      </c>
      <c r="C268" s="32">
        <v>0</v>
      </c>
      <c r="D268" s="32">
        <v>1</v>
      </c>
      <c r="E268" s="32">
        <v>1</v>
      </c>
      <c r="F268" s="33">
        <v>2602</v>
      </c>
      <c r="G268" s="79">
        <v>2602.3000000000002</v>
      </c>
      <c r="H268" s="64"/>
      <c r="I268" s="64" t="s">
        <v>339</v>
      </c>
      <c r="J268" s="51">
        <f>VLOOKUP(Table103[[#This Row],[IASME QID]],'Answers &amp; Theoretical'!G:L,6,FALSE)</f>
        <v>0</v>
      </c>
      <c r="K268" s="47"/>
      <c r="L268" s="48" t="s">
        <v>74</v>
      </c>
      <c r="M268" s="48"/>
    </row>
    <row r="269" spans="1:13" ht="135" x14ac:dyDescent="0.3">
      <c r="A269" s="32" t="s">
        <v>15</v>
      </c>
      <c r="B269" s="32">
        <v>0</v>
      </c>
      <c r="C269" s="32">
        <v>0</v>
      </c>
      <c r="D269" s="32">
        <v>1</v>
      </c>
      <c r="E269" s="32">
        <v>1</v>
      </c>
      <c r="F269" s="33">
        <v>2602</v>
      </c>
      <c r="G269" s="79">
        <v>2602.4</v>
      </c>
      <c r="H269" s="64"/>
      <c r="I269" s="64" t="s">
        <v>340</v>
      </c>
      <c r="J269" s="51">
        <f>VLOOKUP(Table103[[#This Row],[IASME QID]],'Answers &amp; Theoretical'!G:L,6,FALSE)</f>
        <v>0</v>
      </c>
      <c r="K269" s="47"/>
      <c r="L269" s="48" t="s">
        <v>74</v>
      </c>
      <c r="M269" s="48"/>
    </row>
    <row r="270" spans="1:13" ht="105" x14ac:dyDescent="0.3">
      <c r="A270" s="32" t="s">
        <v>15</v>
      </c>
      <c r="B270" s="32">
        <v>0</v>
      </c>
      <c r="C270" s="32">
        <v>0</v>
      </c>
      <c r="D270" s="32">
        <v>1</v>
      </c>
      <c r="E270" s="32">
        <v>1</v>
      </c>
      <c r="F270" s="33">
        <v>2602</v>
      </c>
      <c r="G270" s="79">
        <v>2602.5</v>
      </c>
      <c r="H270" s="64"/>
      <c r="I270" s="64" t="s">
        <v>341</v>
      </c>
      <c r="J270" s="51">
        <f>VLOOKUP(Table103[[#This Row],[IASME QID]],'Answers &amp; Theoretical'!G:L,6,FALSE)</f>
        <v>0</v>
      </c>
      <c r="K270" s="47"/>
      <c r="L270" s="48" t="s">
        <v>74</v>
      </c>
      <c r="M270" s="48"/>
    </row>
    <row r="271" spans="1:13" ht="120" x14ac:dyDescent="0.3">
      <c r="A271" s="34" t="s">
        <v>15</v>
      </c>
      <c r="B271" s="34">
        <v>0</v>
      </c>
      <c r="C271" s="34">
        <v>1</v>
      </c>
      <c r="D271" s="34">
        <v>1</v>
      </c>
      <c r="E271" s="34">
        <v>1</v>
      </c>
      <c r="F271" s="35">
        <v>2603</v>
      </c>
      <c r="G271" s="80">
        <v>2603.1</v>
      </c>
      <c r="H271" s="65"/>
      <c r="I271" s="65" t="s">
        <v>342</v>
      </c>
      <c r="J271" s="51">
        <f>VLOOKUP(Table103[[#This Row],[IASME QID]],'Answers &amp; Theoretical'!G:L,6,FALSE)</f>
        <v>0</v>
      </c>
      <c r="K271" s="47"/>
      <c r="L271" s="48" t="s">
        <v>74</v>
      </c>
      <c r="M271" s="48"/>
    </row>
    <row r="272" spans="1:13" ht="135" x14ac:dyDescent="0.3">
      <c r="A272" s="34" t="s">
        <v>15</v>
      </c>
      <c r="B272" s="34">
        <v>0</v>
      </c>
      <c r="C272" s="34">
        <v>1</v>
      </c>
      <c r="D272" s="34">
        <v>1</v>
      </c>
      <c r="E272" s="34">
        <v>1</v>
      </c>
      <c r="F272" s="35">
        <v>2603</v>
      </c>
      <c r="G272" s="80">
        <v>2603.1999999999998</v>
      </c>
      <c r="H272" s="65"/>
      <c r="I272" s="65" t="s">
        <v>343</v>
      </c>
      <c r="J272" s="51">
        <f>VLOOKUP(Table103[[#This Row],[IASME QID]],'Answers &amp; Theoretical'!G:L,6,FALSE)</f>
        <v>0</v>
      </c>
      <c r="K272" s="47"/>
      <c r="L272" s="48" t="s">
        <v>74</v>
      </c>
      <c r="M272" s="48"/>
    </row>
    <row r="273" spans="1:13" ht="45" x14ac:dyDescent="0.3">
      <c r="A273" s="32" t="s">
        <v>15</v>
      </c>
      <c r="B273" s="32">
        <v>0</v>
      </c>
      <c r="C273" s="32">
        <v>1</v>
      </c>
      <c r="D273" s="32">
        <v>1</v>
      </c>
      <c r="E273" s="32">
        <v>1</v>
      </c>
      <c r="F273" s="33">
        <v>2604</v>
      </c>
      <c r="G273" s="79">
        <v>2604.1</v>
      </c>
      <c r="H273" s="64"/>
      <c r="I273" s="64" t="s">
        <v>344</v>
      </c>
      <c r="J273" s="51">
        <f>VLOOKUP(Table103[[#This Row],[IASME QID]],'Answers &amp; Theoretical'!G:L,6,FALSE)</f>
        <v>0</v>
      </c>
      <c r="K273" s="47"/>
      <c r="L273" s="48" t="s">
        <v>74</v>
      </c>
      <c r="M273" s="48"/>
    </row>
    <row r="274" spans="1:13" ht="240" x14ac:dyDescent="0.3">
      <c r="A274" s="32" t="s">
        <v>15</v>
      </c>
      <c r="B274" s="32">
        <v>0</v>
      </c>
      <c r="C274" s="32">
        <v>1</v>
      </c>
      <c r="D274" s="32">
        <v>1</v>
      </c>
      <c r="E274" s="32">
        <v>1</v>
      </c>
      <c r="F274" s="33">
        <v>2604</v>
      </c>
      <c r="G274" s="79">
        <v>2604.1999999999998</v>
      </c>
      <c r="H274" s="64"/>
      <c r="I274" s="64" t="s">
        <v>345</v>
      </c>
      <c r="J274" s="51">
        <f>VLOOKUP(Table103[[#This Row],[IASME QID]],'Answers &amp; Theoretical'!G:L,6,FALSE)</f>
        <v>0</v>
      </c>
      <c r="K274" s="47"/>
      <c r="L274" s="48" t="s">
        <v>74</v>
      </c>
      <c r="M274" s="48"/>
    </row>
    <row r="275" spans="1:13" ht="60" x14ac:dyDescent="0.3">
      <c r="A275" s="34" t="s">
        <v>15</v>
      </c>
      <c r="B275" s="34">
        <v>0</v>
      </c>
      <c r="C275" s="34">
        <v>0</v>
      </c>
      <c r="D275" s="34">
        <v>1</v>
      </c>
      <c r="E275" s="34">
        <v>1</v>
      </c>
      <c r="F275" s="35">
        <v>2605</v>
      </c>
      <c r="G275" s="80">
        <v>2605.1</v>
      </c>
      <c r="H275" s="65"/>
      <c r="I275" s="65" t="s">
        <v>346</v>
      </c>
      <c r="J275" s="51">
        <f>VLOOKUP(Table103[[#This Row],[IASME QID]],'Answers &amp; Theoretical'!G:L,6,FALSE)</f>
        <v>0</v>
      </c>
      <c r="K275" s="47"/>
      <c r="L275" s="48" t="s">
        <v>74</v>
      </c>
      <c r="M275" s="48"/>
    </row>
    <row r="276" spans="1:13" ht="105" x14ac:dyDescent="0.3">
      <c r="A276" s="34" t="s">
        <v>15</v>
      </c>
      <c r="B276" s="34">
        <v>0</v>
      </c>
      <c r="C276" s="34">
        <v>0</v>
      </c>
      <c r="D276" s="34">
        <v>1</v>
      </c>
      <c r="E276" s="34">
        <v>1</v>
      </c>
      <c r="F276" s="35">
        <v>2605</v>
      </c>
      <c r="G276" s="80">
        <v>2605.1999999999998</v>
      </c>
      <c r="H276" s="65"/>
      <c r="I276" s="65" t="s">
        <v>347</v>
      </c>
      <c r="J276" s="51">
        <f>VLOOKUP(Table103[[#This Row],[IASME QID]],'Answers &amp; Theoretical'!G:L,6,FALSE)</f>
        <v>0</v>
      </c>
      <c r="K276" s="47"/>
      <c r="L276" s="48" t="s">
        <v>74</v>
      </c>
      <c r="M276" s="48"/>
    </row>
    <row r="277" spans="1:13" ht="60" x14ac:dyDescent="0.3">
      <c r="A277" s="32" t="s">
        <v>15</v>
      </c>
      <c r="B277" s="32">
        <v>0</v>
      </c>
      <c r="C277" s="32">
        <v>1</v>
      </c>
      <c r="D277" s="32">
        <v>1</v>
      </c>
      <c r="E277" s="32">
        <v>1</v>
      </c>
      <c r="F277" s="33">
        <v>2700</v>
      </c>
      <c r="G277" s="79">
        <v>2700.1</v>
      </c>
      <c r="H277" s="64"/>
      <c r="I277" s="64" t="s">
        <v>348</v>
      </c>
      <c r="J277" s="51">
        <f>VLOOKUP(Table103[[#This Row],[IASME QID]],'Answers &amp; Theoretical'!G:L,6,FALSE)</f>
        <v>0</v>
      </c>
      <c r="K277" s="47"/>
      <c r="L277" s="48" t="s">
        <v>74</v>
      </c>
      <c r="M277" s="48"/>
    </row>
    <row r="278" spans="1:13" ht="150" x14ac:dyDescent="0.3">
      <c r="A278" s="32" t="s">
        <v>15</v>
      </c>
      <c r="B278" s="32">
        <v>0</v>
      </c>
      <c r="C278" s="32">
        <v>1</v>
      </c>
      <c r="D278" s="32">
        <v>1</v>
      </c>
      <c r="E278" s="32">
        <v>1</v>
      </c>
      <c r="F278" s="33">
        <v>2700</v>
      </c>
      <c r="G278" s="79">
        <v>2700.2</v>
      </c>
      <c r="H278" s="64"/>
      <c r="I278" s="64" t="s">
        <v>349</v>
      </c>
      <c r="J278" s="51">
        <f>VLOOKUP(Table103[[#This Row],[IASME QID]],'Answers &amp; Theoretical'!G:L,6,FALSE)</f>
        <v>0</v>
      </c>
      <c r="K278" s="47"/>
      <c r="L278" s="48" t="s">
        <v>74</v>
      </c>
      <c r="M278" s="48"/>
    </row>
    <row r="279" spans="1:13" ht="90" x14ac:dyDescent="0.3">
      <c r="A279" s="34" t="s">
        <v>15</v>
      </c>
      <c r="B279" s="34">
        <v>0</v>
      </c>
      <c r="C279" s="34">
        <v>1</v>
      </c>
      <c r="D279" s="34">
        <v>1</v>
      </c>
      <c r="E279" s="34">
        <v>1</v>
      </c>
      <c r="F279" s="35">
        <v>2701</v>
      </c>
      <c r="G279" s="80">
        <v>2701.1</v>
      </c>
      <c r="H279" s="65"/>
      <c r="I279" s="65" t="s">
        <v>350</v>
      </c>
      <c r="J279" s="51">
        <f>VLOOKUP(Table103[[#This Row],[IASME QID]],'Answers &amp; Theoretical'!G:L,6,FALSE)</f>
        <v>0</v>
      </c>
      <c r="K279" s="47"/>
      <c r="L279" s="48" t="s">
        <v>74</v>
      </c>
      <c r="M279" s="48"/>
    </row>
    <row r="280" spans="1:13" ht="60" x14ac:dyDescent="0.3">
      <c r="A280" s="32" t="s">
        <v>15</v>
      </c>
      <c r="B280" s="32">
        <v>0</v>
      </c>
      <c r="C280" s="32">
        <v>1</v>
      </c>
      <c r="D280" s="32">
        <v>1</v>
      </c>
      <c r="E280" s="32">
        <v>1</v>
      </c>
      <c r="F280" s="33">
        <v>2702</v>
      </c>
      <c r="G280" s="79">
        <v>2702.1</v>
      </c>
      <c r="H280" s="64"/>
      <c r="I280" s="64" t="s">
        <v>351</v>
      </c>
      <c r="J280" s="51">
        <f>VLOOKUP(Table103[[#This Row],[IASME QID]],'Answers &amp; Theoretical'!G:L,6,FALSE)</f>
        <v>0</v>
      </c>
      <c r="K280" s="47"/>
      <c r="L280" s="48" t="s">
        <v>74</v>
      </c>
      <c r="M280" s="48"/>
    </row>
    <row r="281" spans="1:13" ht="135" x14ac:dyDescent="0.3">
      <c r="A281" s="32" t="s">
        <v>15</v>
      </c>
      <c r="B281" s="32">
        <v>0</v>
      </c>
      <c r="C281" s="32">
        <v>1</v>
      </c>
      <c r="D281" s="32">
        <v>1</v>
      </c>
      <c r="E281" s="32">
        <v>1</v>
      </c>
      <c r="F281" s="33">
        <v>2702</v>
      </c>
      <c r="G281" s="79">
        <v>2702.2</v>
      </c>
      <c r="H281" s="64"/>
      <c r="I281" s="64" t="s">
        <v>352</v>
      </c>
      <c r="J281" s="51">
        <f>VLOOKUP(Table103[[#This Row],[IASME QID]],'Answers &amp; Theoretical'!G:L,6,FALSE)</f>
        <v>0</v>
      </c>
      <c r="K281" s="47"/>
      <c r="L281" s="48" t="s">
        <v>74</v>
      </c>
      <c r="M281" s="48"/>
    </row>
    <row r="282" spans="1:13" ht="135" x14ac:dyDescent="0.3">
      <c r="A282" s="32" t="s">
        <v>15</v>
      </c>
      <c r="B282" s="32">
        <v>0</v>
      </c>
      <c r="C282" s="32">
        <v>1</v>
      </c>
      <c r="D282" s="32">
        <v>1</v>
      </c>
      <c r="E282" s="32">
        <v>1</v>
      </c>
      <c r="F282" s="33">
        <v>2702</v>
      </c>
      <c r="G282" s="79">
        <v>2702.3</v>
      </c>
      <c r="H282" s="64"/>
      <c r="I282" s="64" t="s">
        <v>353</v>
      </c>
      <c r="J282" s="51">
        <f>VLOOKUP(Table103[[#This Row],[IASME QID]],'Answers &amp; Theoretical'!G:L,6,FALSE)</f>
        <v>0</v>
      </c>
      <c r="K282" s="47"/>
      <c r="L282" s="48" t="s">
        <v>74</v>
      </c>
      <c r="M282" s="48"/>
    </row>
    <row r="283" spans="1:13" ht="150" x14ac:dyDescent="0.3">
      <c r="A283" s="32" t="s">
        <v>15</v>
      </c>
      <c r="B283" s="32">
        <v>0</v>
      </c>
      <c r="C283" s="32">
        <v>1</v>
      </c>
      <c r="D283" s="32">
        <v>1</v>
      </c>
      <c r="E283" s="32">
        <v>1</v>
      </c>
      <c r="F283" s="33">
        <v>2702</v>
      </c>
      <c r="G283" s="79">
        <v>2702.4</v>
      </c>
      <c r="H283" s="64"/>
      <c r="I283" s="64" t="s">
        <v>354</v>
      </c>
      <c r="J283" s="51">
        <f>VLOOKUP(Table103[[#This Row],[IASME QID]],'Answers &amp; Theoretical'!G:L,6,FALSE)</f>
        <v>0</v>
      </c>
      <c r="K283" s="47"/>
      <c r="L283" s="48" t="s">
        <v>74</v>
      </c>
      <c r="M283" s="48"/>
    </row>
    <row r="284" spans="1:13" ht="60" x14ac:dyDescent="0.3">
      <c r="A284" s="32" t="s">
        <v>15</v>
      </c>
      <c r="B284" s="32">
        <v>0</v>
      </c>
      <c r="C284" s="32">
        <v>1</v>
      </c>
      <c r="D284" s="32">
        <v>1</v>
      </c>
      <c r="E284" s="32">
        <v>1</v>
      </c>
      <c r="F284" s="33">
        <v>2702</v>
      </c>
      <c r="G284" s="79">
        <v>2702.5</v>
      </c>
      <c r="H284" s="64"/>
      <c r="I284" s="64" t="s">
        <v>355</v>
      </c>
      <c r="J284" s="51">
        <f>VLOOKUP(Table103[[#This Row],[IASME QID]],'Answers &amp; Theoretical'!G:L,6,FALSE)</f>
        <v>0</v>
      </c>
      <c r="K284" s="47"/>
      <c r="L284" s="48" t="s">
        <v>74</v>
      </c>
      <c r="M284" s="48"/>
    </row>
    <row r="285" spans="1:13" ht="105" x14ac:dyDescent="0.3">
      <c r="A285" s="34" t="s">
        <v>15</v>
      </c>
      <c r="B285" s="34">
        <v>0</v>
      </c>
      <c r="C285" s="34">
        <v>1</v>
      </c>
      <c r="D285" s="34">
        <v>1</v>
      </c>
      <c r="E285" s="34">
        <v>1</v>
      </c>
      <c r="F285" s="35">
        <v>2703</v>
      </c>
      <c r="G285" s="80">
        <v>2703.1</v>
      </c>
      <c r="H285" s="65"/>
      <c r="I285" s="65" t="s">
        <v>356</v>
      </c>
      <c r="J285" s="51">
        <f>VLOOKUP(Table103[[#This Row],[IASME QID]],'Answers &amp; Theoretical'!G:L,6,FALSE)</f>
        <v>0</v>
      </c>
      <c r="K285" s="47"/>
      <c r="L285" s="48" t="s">
        <v>74</v>
      </c>
      <c r="M285" s="48"/>
    </row>
    <row r="286" spans="1:13" ht="75" x14ac:dyDescent="0.3">
      <c r="A286" s="34" t="s">
        <v>15</v>
      </c>
      <c r="B286" s="34">
        <v>0</v>
      </c>
      <c r="C286" s="34">
        <v>1</v>
      </c>
      <c r="D286" s="34">
        <v>1</v>
      </c>
      <c r="E286" s="34">
        <v>1</v>
      </c>
      <c r="F286" s="35">
        <v>2703</v>
      </c>
      <c r="G286" s="80">
        <v>2703.2</v>
      </c>
      <c r="H286" s="65"/>
      <c r="I286" s="65" t="s">
        <v>357</v>
      </c>
      <c r="J286" s="51">
        <f>VLOOKUP(Table103[[#This Row],[IASME QID]],'Answers &amp; Theoretical'!G:L,6,FALSE)</f>
        <v>0</v>
      </c>
      <c r="K286" s="47"/>
      <c r="L286" s="48" t="s">
        <v>74</v>
      </c>
      <c r="M286" s="48"/>
    </row>
    <row r="287" spans="1:13" ht="135" x14ac:dyDescent="0.3">
      <c r="A287" s="32" t="s">
        <v>15</v>
      </c>
      <c r="B287" s="32">
        <v>0</v>
      </c>
      <c r="C287" s="32">
        <v>1</v>
      </c>
      <c r="D287" s="32">
        <v>1</v>
      </c>
      <c r="E287" s="32">
        <v>1</v>
      </c>
      <c r="F287" s="33">
        <v>2704</v>
      </c>
      <c r="G287" s="79">
        <v>2704.1</v>
      </c>
      <c r="H287" s="64"/>
      <c r="I287" s="64" t="s">
        <v>358</v>
      </c>
      <c r="J287" s="51">
        <f>VLOOKUP(Table103[[#This Row],[IASME QID]],'Answers &amp; Theoretical'!G:L,6,FALSE)</f>
        <v>0</v>
      </c>
      <c r="K287" s="47"/>
      <c r="L287" s="48" t="s">
        <v>74</v>
      </c>
      <c r="M287" s="48"/>
    </row>
    <row r="288" spans="1:13" ht="60" x14ac:dyDescent="0.3">
      <c r="A288" s="32" t="s">
        <v>15</v>
      </c>
      <c r="B288" s="32">
        <v>0</v>
      </c>
      <c r="C288" s="32">
        <v>1</v>
      </c>
      <c r="D288" s="32">
        <v>1</v>
      </c>
      <c r="E288" s="32">
        <v>1</v>
      </c>
      <c r="F288" s="33">
        <v>2704</v>
      </c>
      <c r="G288" s="79">
        <v>2704.2</v>
      </c>
      <c r="H288" s="64"/>
      <c r="I288" s="64" t="s">
        <v>359</v>
      </c>
      <c r="J288" s="51">
        <f>VLOOKUP(Table103[[#This Row],[IASME QID]],'Answers &amp; Theoretical'!G:L,6,FALSE)</f>
        <v>0</v>
      </c>
      <c r="K288" s="47"/>
      <c r="L288" s="48" t="s">
        <v>74</v>
      </c>
      <c r="M288" s="48"/>
    </row>
    <row r="289" spans="1:13" ht="60" x14ac:dyDescent="0.3">
      <c r="A289" s="36" t="s">
        <v>16</v>
      </c>
      <c r="B289" s="36">
        <v>0</v>
      </c>
      <c r="C289" s="36">
        <v>1</v>
      </c>
      <c r="D289" s="36">
        <v>1</v>
      </c>
      <c r="E289" s="36">
        <v>1</v>
      </c>
      <c r="F289" s="37">
        <v>3100</v>
      </c>
      <c r="G289" s="81">
        <v>3100.1</v>
      </c>
      <c r="H289" s="66"/>
      <c r="I289" s="66" t="s">
        <v>360</v>
      </c>
      <c r="J289" s="51">
        <f>VLOOKUP(Table103[[#This Row],[IASME QID]],'Answers &amp; Theoretical'!G:L,6,FALSE)</f>
        <v>0</v>
      </c>
      <c r="K289" s="47"/>
      <c r="L289" s="48" t="s">
        <v>74</v>
      </c>
      <c r="M289" s="48"/>
    </row>
    <row r="290" spans="1:13" ht="60" x14ac:dyDescent="0.3">
      <c r="A290" s="36" t="s">
        <v>16</v>
      </c>
      <c r="B290" s="36">
        <v>0</v>
      </c>
      <c r="C290" s="36">
        <v>1</v>
      </c>
      <c r="D290" s="36">
        <v>1</v>
      </c>
      <c r="E290" s="36">
        <v>1</v>
      </c>
      <c r="F290" s="37">
        <v>3100</v>
      </c>
      <c r="G290" s="81">
        <v>3100.2</v>
      </c>
      <c r="H290" s="66"/>
      <c r="I290" s="66" t="s">
        <v>361</v>
      </c>
      <c r="J290" s="51">
        <f>VLOOKUP(Table103[[#This Row],[IASME QID]],'Answers &amp; Theoretical'!G:L,6,FALSE)</f>
        <v>0</v>
      </c>
      <c r="K290" s="47"/>
      <c r="L290" s="48" t="s">
        <v>74</v>
      </c>
      <c r="M290" s="48"/>
    </row>
    <row r="291" spans="1:13" ht="60" x14ac:dyDescent="0.3">
      <c r="A291" s="36" t="s">
        <v>16</v>
      </c>
      <c r="B291" s="36">
        <v>0</v>
      </c>
      <c r="C291" s="36">
        <v>1</v>
      </c>
      <c r="D291" s="36">
        <v>1</v>
      </c>
      <c r="E291" s="36">
        <v>1</v>
      </c>
      <c r="F291" s="37">
        <v>3100</v>
      </c>
      <c r="G291" s="81">
        <v>3100.3</v>
      </c>
      <c r="H291" s="66"/>
      <c r="I291" s="66" t="s">
        <v>362</v>
      </c>
      <c r="J291" s="51">
        <f>VLOOKUP(Table103[[#This Row],[IASME QID]],'Answers &amp; Theoretical'!G:L,6,FALSE)</f>
        <v>0</v>
      </c>
      <c r="K291" s="47"/>
      <c r="L291" s="48" t="s">
        <v>74</v>
      </c>
      <c r="M291" s="48"/>
    </row>
    <row r="292" spans="1:13" ht="60" x14ac:dyDescent="0.3">
      <c r="A292" s="38" t="s">
        <v>16</v>
      </c>
      <c r="B292" s="38">
        <v>0</v>
      </c>
      <c r="C292" s="38">
        <v>1</v>
      </c>
      <c r="D292" s="38">
        <v>1</v>
      </c>
      <c r="E292" s="38">
        <v>0</v>
      </c>
      <c r="F292" s="39">
        <v>3101</v>
      </c>
      <c r="G292" s="82">
        <v>3101.1</v>
      </c>
      <c r="H292" s="67"/>
      <c r="I292" s="67" t="s">
        <v>363</v>
      </c>
      <c r="J292" s="51">
        <f>VLOOKUP(Table103[[#This Row],[IASME QID]],'Answers &amp; Theoretical'!G:L,6,FALSE)</f>
        <v>0</v>
      </c>
      <c r="K292" s="47"/>
      <c r="L292" s="48" t="s">
        <v>74</v>
      </c>
      <c r="M292" s="48"/>
    </row>
    <row r="293" spans="1:13" ht="135" x14ac:dyDescent="0.3">
      <c r="A293" s="38" t="s">
        <v>16</v>
      </c>
      <c r="B293" s="38">
        <v>0</v>
      </c>
      <c r="C293" s="38">
        <v>1</v>
      </c>
      <c r="D293" s="38">
        <v>1</v>
      </c>
      <c r="E293" s="38">
        <v>0</v>
      </c>
      <c r="F293" s="39">
        <v>3101</v>
      </c>
      <c r="G293" s="82">
        <v>3101.2</v>
      </c>
      <c r="H293" s="67"/>
      <c r="I293" s="67" t="s">
        <v>364</v>
      </c>
      <c r="J293" s="51">
        <f>VLOOKUP(Table103[[#This Row],[IASME QID]],'Answers &amp; Theoretical'!G:L,6,FALSE)</f>
        <v>0</v>
      </c>
      <c r="K293" s="47"/>
      <c r="L293" s="48" t="s">
        <v>74</v>
      </c>
      <c r="M293" s="48"/>
    </row>
    <row r="294" spans="1:13" ht="60" x14ac:dyDescent="0.3">
      <c r="A294" s="38" t="s">
        <v>16</v>
      </c>
      <c r="B294" s="38">
        <v>0</v>
      </c>
      <c r="C294" s="38">
        <v>1</v>
      </c>
      <c r="D294" s="38">
        <v>1</v>
      </c>
      <c r="E294" s="38">
        <v>0</v>
      </c>
      <c r="F294" s="39">
        <v>3101</v>
      </c>
      <c r="G294" s="82">
        <v>3101.3</v>
      </c>
      <c r="H294" s="67"/>
      <c r="I294" s="67" t="s">
        <v>365</v>
      </c>
      <c r="J294" s="51">
        <f>VLOOKUP(Table103[[#This Row],[IASME QID]],'Answers &amp; Theoretical'!G:L,6,FALSE)</f>
        <v>0</v>
      </c>
      <c r="K294" s="47"/>
      <c r="L294" s="48" t="s">
        <v>74</v>
      </c>
      <c r="M294" s="48"/>
    </row>
    <row r="295" spans="1:13" ht="45" x14ac:dyDescent="0.3">
      <c r="A295" s="38" t="s">
        <v>16</v>
      </c>
      <c r="B295" s="38">
        <v>0</v>
      </c>
      <c r="C295" s="38">
        <v>1</v>
      </c>
      <c r="D295" s="38">
        <v>1</v>
      </c>
      <c r="E295" s="38">
        <v>0</v>
      </c>
      <c r="F295" s="39">
        <v>3101</v>
      </c>
      <c r="G295" s="82">
        <v>3101.4</v>
      </c>
      <c r="H295" s="67"/>
      <c r="I295" s="67" t="s">
        <v>366</v>
      </c>
      <c r="J295" s="51">
        <f>VLOOKUP(Table103[[#This Row],[IASME QID]],'Answers &amp; Theoretical'!G:L,6,FALSE)</f>
        <v>0</v>
      </c>
      <c r="K295" s="47"/>
      <c r="L295" s="48" t="s">
        <v>74</v>
      </c>
      <c r="M295" s="48"/>
    </row>
    <row r="296" spans="1:13" ht="75" x14ac:dyDescent="0.3">
      <c r="A296" s="36" t="s">
        <v>16</v>
      </c>
      <c r="B296" s="36">
        <v>0</v>
      </c>
      <c r="C296" s="36">
        <v>0</v>
      </c>
      <c r="D296" s="36">
        <v>0</v>
      </c>
      <c r="E296" s="36">
        <v>1</v>
      </c>
      <c r="F296" s="37">
        <v>3102</v>
      </c>
      <c r="G296" s="81">
        <v>3102.1</v>
      </c>
      <c r="H296" s="66"/>
      <c r="I296" s="66" t="s">
        <v>367</v>
      </c>
      <c r="J296" s="51">
        <f>VLOOKUP(Table103[[#This Row],[IASME QID]],'Answers &amp; Theoretical'!G:L,6,FALSE)</f>
        <v>0</v>
      </c>
      <c r="K296" s="47"/>
      <c r="L296" s="48" t="s">
        <v>74</v>
      </c>
      <c r="M296" s="48"/>
    </row>
    <row r="297" spans="1:13" ht="75" x14ac:dyDescent="0.3">
      <c r="A297" s="36" t="s">
        <v>16</v>
      </c>
      <c r="B297" s="36">
        <v>0</v>
      </c>
      <c r="C297" s="36">
        <v>0</v>
      </c>
      <c r="D297" s="36">
        <v>0</v>
      </c>
      <c r="E297" s="36">
        <v>1</v>
      </c>
      <c r="F297" s="37">
        <v>3102</v>
      </c>
      <c r="G297" s="81">
        <v>3102.2</v>
      </c>
      <c r="H297" s="66"/>
      <c r="I297" s="66" t="s">
        <v>368</v>
      </c>
      <c r="J297" s="51">
        <f>VLOOKUP(Table103[[#This Row],[IASME QID]],'Answers &amp; Theoretical'!G:L,6,FALSE)</f>
        <v>0</v>
      </c>
      <c r="K297" s="47"/>
      <c r="L297" s="48" t="s">
        <v>74</v>
      </c>
      <c r="M297" s="48"/>
    </row>
    <row r="298" spans="1:13" ht="150" x14ac:dyDescent="0.3">
      <c r="A298" s="36" t="s">
        <v>16</v>
      </c>
      <c r="B298" s="36">
        <v>0</v>
      </c>
      <c r="C298" s="36">
        <v>0</v>
      </c>
      <c r="D298" s="36">
        <v>0</v>
      </c>
      <c r="E298" s="36">
        <v>1</v>
      </c>
      <c r="F298" s="37">
        <v>3102</v>
      </c>
      <c r="G298" s="81">
        <v>3102.3</v>
      </c>
      <c r="H298" s="66"/>
      <c r="I298" s="66" t="s">
        <v>369</v>
      </c>
      <c r="J298" s="51">
        <f>VLOOKUP(Table103[[#This Row],[IASME QID]],'Answers &amp; Theoretical'!G:L,6,FALSE)</f>
        <v>0</v>
      </c>
      <c r="K298" s="47"/>
      <c r="L298" s="48" t="s">
        <v>74</v>
      </c>
      <c r="M298" s="48"/>
    </row>
    <row r="299" spans="1:13" ht="60" x14ac:dyDescent="0.3">
      <c r="A299" s="36" t="s">
        <v>16</v>
      </c>
      <c r="B299" s="36">
        <v>0</v>
      </c>
      <c r="C299" s="36">
        <v>0</v>
      </c>
      <c r="D299" s="36">
        <v>0</v>
      </c>
      <c r="E299" s="36">
        <v>1</v>
      </c>
      <c r="F299" s="37">
        <v>3102</v>
      </c>
      <c r="G299" s="81">
        <v>3102.4</v>
      </c>
      <c r="H299" s="66"/>
      <c r="I299" s="66" t="s">
        <v>370</v>
      </c>
      <c r="J299" s="51">
        <f>VLOOKUP(Table103[[#This Row],[IASME QID]],'Answers &amp; Theoretical'!G:L,6,FALSE)</f>
        <v>0</v>
      </c>
      <c r="K299" s="47"/>
      <c r="L299" s="48" t="s">
        <v>74</v>
      </c>
      <c r="M299" s="48"/>
    </row>
    <row r="300" spans="1:13" ht="45" x14ac:dyDescent="0.3">
      <c r="A300" s="36" t="s">
        <v>16</v>
      </c>
      <c r="B300" s="36">
        <v>0</v>
      </c>
      <c r="C300" s="36">
        <v>0</v>
      </c>
      <c r="D300" s="36">
        <v>0</v>
      </c>
      <c r="E300" s="36">
        <v>1</v>
      </c>
      <c r="F300" s="37">
        <v>3102</v>
      </c>
      <c r="G300" s="81">
        <v>3102.5</v>
      </c>
      <c r="H300" s="66"/>
      <c r="I300" s="66" t="s">
        <v>366</v>
      </c>
      <c r="J300" s="51">
        <f>VLOOKUP(Table103[[#This Row],[IASME QID]],'Answers &amp; Theoretical'!G:L,6,FALSE)</f>
        <v>0</v>
      </c>
      <c r="K300" s="47"/>
      <c r="L300" s="48" t="s">
        <v>74</v>
      </c>
      <c r="M300" s="48"/>
    </row>
    <row r="301" spans="1:13" ht="60" x14ac:dyDescent="0.3">
      <c r="A301" s="38" t="s">
        <v>16</v>
      </c>
      <c r="B301" s="38">
        <v>0</v>
      </c>
      <c r="C301" s="38">
        <v>0</v>
      </c>
      <c r="D301" s="38">
        <v>1</v>
      </c>
      <c r="E301" s="38">
        <v>1</v>
      </c>
      <c r="F301" s="39">
        <v>3103</v>
      </c>
      <c r="G301" s="82">
        <v>3103.1</v>
      </c>
      <c r="H301" s="67"/>
      <c r="I301" s="67" t="s">
        <v>371</v>
      </c>
      <c r="J301" s="51">
        <f>VLOOKUP(Table103[[#This Row],[IASME QID]],'Answers &amp; Theoretical'!G:L,6,FALSE)</f>
        <v>0</v>
      </c>
      <c r="K301" s="47"/>
      <c r="L301" s="48" t="s">
        <v>74</v>
      </c>
      <c r="M301" s="48"/>
    </row>
    <row r="302" spans="1:13" ht="60" x14ac:dyDescent="0.3">
      <c r="A302" s="38" t="s">
        <v>16</v>
      </c>
      <c r="B302" s="38">
        <v>0</v>
      </c>
      <c r="C302" s="38">
        <v>0</v>
      </c>
      <c r="D302" s="38">
        <v>1</v>
      </c>
      <c r="E302" s="38">
        <v>1</v>
      </c>
      <c r="F302" s="39">
        <v>3103</v>
      </c>
      <c r="G302" s="82">
        <v>3103.2</v>
      </c>
      <c r="H302" s="67"/>
      <c r="I302" s="67" t="s">
        <v>372</v>
      </c>
      <c r="J302" s="51">
        <f>VLOOKUP(Table103[[#This Row],[IASME QID]],'Answers &amp; Theoretical'!G:L,6,FALSE)</f>
        <v>0</v>
      </c>
      <c r="K302" s="47"/>
      <c r="L302" s="48" t="s">
        <v>74</v>
      </c>
      <c r="M302" s="48"/>
    </row>
    <row r="303" spans="1:13" ht="60" x14ac:dyDescent="0.3">
      <c r="A303" s="38" t="s">
        <v>16</v>
      </c>
      <c r="B303" s="38">
        <v>0</v>
      </c>
      <c r="C303" s="38">
        <v>0</v>
      </c>
      <c r="D303" s="38">
        <v>1</v>
      </c>
      <c r="E303" s="38">
        <v>1</v>
      </c>
      <c r="F303" s="39">
        <v>3103</v>
      </c>
      <c r="G303" s="82">
        <v>3103.3</v>
      </c>
      <c r="H303" s="67"/>
      <c r="I303" s="67" t="s">
        <v>373</v>
      </c>
      <c r="J303" s="51">
        <f>VLOOKUP(Table103[[#This Row],[IASME QID]],'Answers &amp; Theoretical'!G:L,6,FALSE)</f>
        <v>0</v>
      </c>
      <c r="K303" s="47"/>
      <c r="L303" s="48" t="s">
        <v>74</v>
      </c>
      <c r="M303" s="48"/>
    </row>
    <row r="304" spans="1:13" ht="120" x14ac:dyDescent="0.3">
      <c r="A304" s="38" t="s">
        <v>16</v>
      </c>
      <c r="B304" s="38">
        <v>0</v>
      </c>
      <c r="C304" s="38">
        <v>0</v>
      </c>
      <c r="D304" s="38">
        <v>1</v>
      </c>
      <c r="E304" s="38">
        <v>1</v>
      </c>
      <c r="F304" s="39">
        <v>3103</v>
      </c>
      <c r="G304" s="82">
        <v>3103.4</v>
      </c>
      <c r="H304" s="67"/>
      <c r="I304" s="67" t="s">
        <v>374</v>
      </c>
      <c r="J304" s="51">
        <f>VLOOKUP(Table103[[#This Row],[IASME QID]],'Answers &amp; Theoretical'!G:L,6,FALSE)</f>
        <v>0</v>
      </c>
      <c r="K304" s="47"/>
      <c r="L304" s="48" t="s">
        <v>74</v>
      </c>
      <c r="M304" s="48"/>
    </row>
    <row r="305" spans="1:13" ht="120" x14ac:dyDescent="0.3">
      <c r="A305" s="36" t="s">
        <v>16</v>
      </c>
      <c r="B305" s="36">
        <v>0</v>
      </c>
      <c r="C305" s="36">
        <v>0</v>
      </c>
      <c r="D305" s="36">
        <v>1</v>
      </c>
      <c r="E305" s="36">
        <v>1</v>
      </c>
      <c r="F305" s="37">
        <v>3104</v>
      </c>
      <c r="G305" s="81">
        <v>3104.1</v>
      </c>
      <c r="H305" s="66"/>
      <c r="I305" s="66" t="s">
        <v>375</v>
      </c>
      <c r="J305" s="51">
        <f>VLOOKUP(Table103[[#This Row],[IASME QID]],'Answers &amp; Theoretical'!G:L,6,FALSE)</f>
        <v>0</v>
      </c>
      <c r="K305" s="47"/>
      <c r="L305" s="48" t="s">
        <v>74</v>
      </c>
      <c r="M305" s="48"/>
    </row>
    <row r="306" spans="1:13" ht="60" x14ac:dyDescent="0.3">
      <c r="A306" s="38" t="s">
        <v>16</v>
      </c>
      <c r="B306" s="38">
        <v>0</v>
      </c>
      <c r="C306" s="38">
        <v>0</v>
      </c>
      <c r="D306" s="38">
        <v>1</v>
      </c>
      <c r="E306" s="38">
        <v>1</v>
      </c>
      <c r="F306" s="39">
        <v>3105</v>
      </c>
      <c r="G306" s="82">
        <v>3105.1</v>
      </c>
      <c r="H306" s="67"/>
      <c r="I306" s="67" t="s">
        <v>376</v>
      </c>
      <c r="J306" s="51">
        <f>VLOOKUP(Table103[[#This Row],[IASME QID]],'Answers &amp; Theoretical'!G:L,6,FALSE)</f>
        <v>0</v>
      </c>
      <c r="K306" s="47"/>
      <c r="L306" s="48" t="s">
        <v>74</v>
      </c>
      <c r="M306" s="48"/>
    </row>
    <row r="307" spans="1:13" ht="60" x14ac:dyDescent="0.3">
      <c r="A307" s="38" t="s">
        <v>16</v>
      </c>
      <c r="B307" s="38">
        <v>0</v>
      </c>
      <c r="C307" s="38">
        <v>0</v>
      </c>
      <c r="D307" s="38">
        <v>1</v>
      </c>
      <c r="E307" s="38">
        <v>1</v>
      </c>
      <c r="F307" s="39">
        <v>3105</v>
      </c>
      <c r="G307" s="82">
        <v>3105.2</v>
      </c>
      <c r="H307" s="67"/>
      <c r="I307" s="67" t="s">
        <v>377</v>
      </c>
      <c r="J307" s="51">
        <f>VLOOKUP(Table103[[#This Row],[IASME QID]],'Answers &amp; Theoretical'!G:L,6,FALSE)</f>
        <v>0</v>
      </c>
      <c r="K307" s="47"/>
      <c r="L307" s="48" t="s">
        <v>74</v>
      </c>
      <c r="M307" s="48"/>
    </row>
    <row r="308" spans="1:13" ht="60" x14ac:dyDescent="0.3">
      <c r="A308" s="38" t="s">
        <v>16</v>
      </c>
      <c r="B308" s="38">
        <v>0</v>
      </c>
      <c r="C308" s="38">
        <v>0</v>
      </c>
      <c r="D308" s="38">
        <v>1</v>
      </c>
      <c r="E308" s="38">
        <v>1</v>
      </c>
      <c r="F308" s="39">
        <v>3105</v>
      </c>
      <c r="G308" s="82">
        <v>3105.3</v>
      </c>
      <c r="H308" s="67"/>
      <c r="I308" s="67" t="s">
        <v>378</v>
      </c>
      <c r="J308" s="51">
        <f>VLOOKUP(Table103[[#This Row],[IASME QID]],'Answers &amp; Theoretical'!G:L,6,FALSE)</f>
        <v>0</v>
      </c>
      <c r="K308" s="47"/>
      <c r="L308" s="48" t="s">
        <v>74</v>
      </c>
      <c r="M308" s="48"/>
    </row>
    <row r="309" spans="1:13" ht="150" x14ac:dyDescent="0.3">
      <c r="A309" s="36" t="s">
        <v>16</v>
      </c>
      <c r="B309" s="36">
        <v>0</v>
      </c>
      <c r="C309" s="36">
        <v>0</v>
      </c>
      <c r="D309" s="36">
        <v>1</v>
      </c>
      <c r="E309" s="36">
        <v>1</v>
      </c>
      <c r="F309" s="37">
        <v>3106</v>
      </c>
      <c r="G309" s="81">
        <v>3106.1</v>
      </c>
      <c r="H309" s="66"/>
      <c r="I309" s="66" t="s">
        <v>379</v>
      </c>
      <c r="J309" s="51">
        <f>VLOOKUP(Table103[[#This Row],[IASME QID]],'Answers &amp; Theoretical'!G:L,6,FALSE)</f>
        <v>0</v>
      </c>
      <c r="K309" s="47"/>
      <c r="L309" s="48" t="s">
        <v>74</v>
      </c>
      <c r="M309" s="48"/>
    </row>
    <row r="310" spans="1:13" ht="75" x14ac:dyDescent="0.3">
      <c r="A310" s="36" t="s">
        <v>16</v>
      </c>
      <c r="B310" s="36">
        <v>0</v>
      </c>
      <c r="C310" s="36">
        <v>0</v>
      </c>
      <c r="D310" s="36">
        <v>1</v>
      </c>
      <c r="E310" s="36">
        <v>1</v>
      </c>
      <c r="F310" s="37">
        <v>3106</v>
      </c>
      <c r="G310" s="81">
        <v>3106.2</v>
      </c>
      <c r="H310" s="66"/>
      <c r="I310" s="66" t="s">
        <v>380</v>
      </c>
      <c r="J310" s="51">
        <f>VLOOKUP(Table103[[#This Row],[IASME QID]],'Answers &amp; Theoretical'!G:L,6,FALSE)</f>
        <v>0</v>
      </c>
      <c r="K310" s="47"/>
      <c r="L310" s="48" t="s">
        <v>74</v>
      </c>
      <c r="M310" s="48"/>
    </row>
    <row r="311" spans="1:13" ht="60" x14ac:dyDescent="0.3">
      <c r="A311" s="38" t="s">
        <v>16</v>
      </c>
      <c r="B311" s="38">
        <v>0</v>
      </c>
      <c r="C311" s="38">
        <v>1</v>
      </c>
      <c r="D311" s="38">
        <v>1</v>
      </c>
      <c r="E311" s="38">
        <v>1</v>
      </c>
      <c r="F311" s="39">
        <v>3107</v>
      </c>
      <c r="G311" s="82">
        <v>3107.1</v>
      </c>
      <c r="H311" s="67"/>
      <c r="I311" s="67" t="s">
        <v>381</v>
      </c>
      <c r="J311" s="51">
        <f>VLOOKUP(Table103[[#This Row],[IASME QID]],'Answers &amp; Theoretical'!G:L,6,FALSE)</f>
        <v>0</v>
      </c>
      <c r="K311" s="47"/>
      <c r="L311" s="48" t="s">
        <v>74</v>
      </c>
      <c r="M311" s="48"/>
    </row>
    <row r="312" spans="1:13" ht="75" x14ac:dyDescent="0.3">
      <c r="A312" s="38" t="s">
        <v>16</v>
      </c>
      <c r="B312" s="38">
        <v>0</v>
      </c>
      <c r="C312" s="38">
        <v>1</v>
      </c>
      <c r="D312" s="38">
        <v>1</v>
      </c>
      <c r="E312" s="38">
        <v>1</v>
      </c>
      <c r="F312" s="39">
        <v>3107</v>
      </c>
      <c r="G312" s="82">
        <v>3107.2</v>
      </c>
      <c r="H312" s="67"/>
      <c r="I312" s="67" t="s">
        <v>382</v>
      </c>
      <c r="J312" s="51">
        <f>VLOOKUP(Table103[[#This Row],[IASME QID]],'Answers &amp; Theoretical'!G:L,6,FALSE)</f>
        <v>0</v>
      </c>
      <c r="K312" s="47"/>
      <c r="L312" s="48" t="s">
        <v>74</v>
      </c>
      <c r="M312" s="48"/>
    </row>
    <row r="313" spans="1:13" ht="60" x14ac:dyDescent="0.3">
      <c r="A313" s="38" t="s">
        <v>16</v>
      </c>
      <c r="B313" s="38">
        <v>0</v>
      </c>
      <c r="C313" s="38">
        <v>1</v>
      </c>
      <c r="D313" s="38">
        <v>1</v>
      </c>
      <c r="E313" s="38">
        <v>1</v>
      </c>
      <c r="F313" s="39">
        <v>3107</v>
      </c>
      <c r="G313" s="82">
        <v>3107.3</v>
      </c>
      <c r="H313" s="67"/>
      <c r="I313" s="67" t="s">
        <v>383</v>
      </c>
      <c r="J313" s="51">
        <f>VLOOKUP(Table103[[#This Row],[IASME QID]],'Answers &amp; Theoretical'!G:L,6,FALSE)</f>
        <v>0</v>
      </c>
      <c r="K313" s="47"/>
      <c r="L313" s="48" t="s">
        <v>74</v>
      </c>
      <c r="M313" s="48"/>
    </row>
    <row r="314" spans="1:13" ht="60" x14ac:dyDescent="0.3">
      <c r="A314" s="38" t="s">
        <v>16</v>
      </c>
      <c r="B314" s="38">
        <v>0</v>
      </c>
      <c r="C314" s="38">
        <v>1</v>
      </c>
      <c r="D314" s="38">
        <v>1</v>
      </c>
      <c r="E314" s="38">
        <v>1</v>
      </c>
      <c r="F314" s="39">
        <v>3107</v>
      </c>
      <c r="G314" s="82">
        <v>3107.4</v>
      </c>
      <c r="H314" s="67"/>
      <c r="I314" s="67" t="s">
        <v>384</v>
      </c>
      <c r="J314" s="51">
        <f>VLOOKUP(Table103[[#This Row],[IASME QID]],'Answers &amp; Theoretical'!G:L,6,FALSE)</f>
        <v>0</v>
      </c>
      <c r="K314" s="47"/>
      <c r="L314" s="48" t="s">
        <v>74</v>
      </c>
      <c r="M314" s="48"/>
    </row>
    <row r="315" spans="1:13" ht="120" x14ac:dyDescent="0.3">
      <c r="A315" s="38" t="s">
        <v>16</v>
      </c>
      <c r="B315" s="38">
        <v>0</v>
      </c>
      <c r="C315" s="38">
        <v>1</v>
      </c>
      <c r="D315" s="38">
        <v>1</v>
      </c>
      <c r="E315" s="38">
        <v>1</v>
      </c>
      <c r="F315" s="39">
        <v>3107</v>
      </c>
      <c r="G315" s="82">
        <v>3107.5</v>
      </c>
      <c r="H315" s="67"/>
      <c r="I315" s="67" t="s">
        <v>385</v>
      </c>
      <c r="J315" s="51">
        <f>VLOOKUP(Table103[[#This Row],[IASME QID]],'Answers &amp; Theoretical'!G:L,6,FALSE)</f>
        <v>0</v>
      </c>
      <c r="K315" s="47"/>
      <c r="L315" s="48" t="s">
        <v>74</v>
      </c>
      <c r="M315" s="48"/>
    </row>
    <row r="316" spans="1:13" ht="60" x14ac:dyDescent="0.3">
      <c r="A316" s="38" t="s">
        <v>16</v>
      </c>
      <c r="B316" s="38">
        <v>0</v>
      </c>
      <c r="C316" s="38">
        <v>1</v>
      </c>
      <c r="D316" s="38">
        <v>1</v>
      </c>
      <c r="E316" s="38">
        <v>1</v>
      </c>
      <c r="F316" s="39">
        <v>3107</v>
      </c>
      <c r="G316" s="82">
        <v>3107.6</v>
      </c>
      <c r="H316" s="67"/>
      <c r="I316" s="67" t="s">
        <v>386</v>
      </c>
      <c r="J316" s="51">
        <f>VLOOKUP(Table103[[#This Row],[IASME QID]],'Answers &amp; Theoretical'!G:L,6,FALSE)</f>
        <v>0</v>
      </c>
      <c r="K316" s="47"/>
      <c r="L316" s="48" t="s">
        <v>74</v>
      </c>
      <c r="M316" s="48"/>
    </row>
    <row r="317" spans="1:13" ht="60" x14ac:dyDescent="0.3">
      <c r="A317" s="38" t="s">
        <v>16</v>
      </c>
      <c r="B317" s="38">
        <v>0</v>
      </c>
      <c r="C317" s="38">
        <v>1</v>
      </c>
      <c r="D317" s="38">
        <v>1</v>
      </c>
      <c r="E317" s="38">
        <v>1</v>
      </c>
      <c r="F317" s="39">
        <v>3107</v>
      </c>
      <c r="G317" s="82">
        <v>3107.7</v>
      </c>
      <c r="H317" s="67"/>
      <c r="I317" s="67" t="s">
        <v>387</v>
      </c>
      <c r="J317" s="51">
        <f>VLOOKUP(Table103[[#This Row],[IASME QID]],'Answers &amp; Theoretical'!G:L,6,FALSE)</f>
        <v>0</v>
      </c>
      <c r="K317" s="47"/>
      <c r="L317" s="48" t="s">
        <v>74</v>
      </c>
      <c r="M317" s="48"/>
    </row>
    <row r="318" spans="1:13" ht="60" x14ac:dyDescent="0.3">
      <c r="A318" s="38" t="s">
        <v>16</v>
      </c>
      <c r="B318" s="38">
        <v>0</v>
      </c>
      <c r="C318" s="38">
        <v>1</v>
      </c>
      <c r="D318" s="38">
        <v>1</v>
      </c>
      <c r="E318" s="38">
        <v>1</v>
      </c>
      <c r="F318" s="39">
        <v>3107</v>
      </c>
      <c r="G318" s="82">
        <v>3107.8</v>
      </c>
      <c r="H318" s="67"/>
      <c r="I318" s="67" t="s">
        <v>388</v>
      </c>
      <c r="J318" s="51">
        <f>VLOOKUP(Table103[[#This Row],[IASME QID]],'Answers &amp; Theoretical'!G:L,6,FALSE)</f>
        <v>0</v>
      </c>
      <c r="K318" s="47"/>
      <c r="L318" s="48" t="s">
        <v>74</v>
      </c>
      <c r="M318" s="48"/>
    </row>
    <row r="319" spans="1:13" ht="60" x14ac:dyDescent="0.3">
      <c r="A319" s="38" t="s">
        <v>16</v>
      </c>
      <c r="B319" s="38">
        <v>0</v>
      </c>
      <c r="C319" s="38">
        <v>1</v>
      </c>
      <c r="D319" s="38">
        <v>1</v>
      </c>
      <c r="E319" s="38">
        <v>1</v>
      </c>
      <c r="F319" s="39">
        <v>3107</v>
      </c>
      <c r="G319" s="82">
        <v>3107.9</v>
      </c>
      <c r="H319" s="67"/>
      <c r="I319" s="67" t="s">
        <v>389</v>
      </c>
      <c r="J319" s="51">
        <f>VLOOKUP(Table103[[#This Row],[IASME QID]],'Answers &amp; Theoretical'!G:L,6,FALSE)</f>
        <v>0</v>
      </c>
      <c r="K319" s="47"/>
      <c r="L319" s="48" t="s">
        <v>74</v>
      </c>
      <c r="M319" s="48"/>
    </row>
    <row r="320" spans="1:13" ht="60" x14ac:dyDescent="0.3">
      <c r="A320" s="38" t="s">
        <v>16</v>
      </c>
      <c r="B320" s="38">
        <v>0</v>
      </c>
      <c r="C320" s="38">
        <v>1</v>
      </c>
      <c r="D320" s="38">
        <v>1</v>
      </c>
      <c r="E320" s="38">
        <v>1</v>
      </c>
      <c r="F320" s="39">
        <v>3107</v>
      </c>
      <c r="G320" s="83">
        <v>3107.1</v>
      </c>
      <c r="H320" s="67"/>
      <c r="I320" s="67" t="s">
        <v>390</v>
      </c>
      <c r="J320" s="51">
        <f>VLOOKUP(Table103[[#This Row],[IASME QID]],'Answers &amp; Theoretical'!G:L,6,FALSE)</f>
        <v>0</v>
      </c>
      <c r="K320" s="47"/>
      <c r="L320" s="48" t="s">
        <v>74</v>
      </c>
      <c r="M320" s="48"/>
    </row>
    <row r="321" spans="1:13" ht="60" x14ac:dyDescent="0.3">
      <c r="A321" s="38" t="s">
        <v>16</v>
      </c>
      <c r="B321" s="38">
        <v>0</v>
      </c>
      <c r="C321" s="38">
        <v>1</v>
      </c>
      <c r="D321" s="38">
        <v>1</v>
      </c>
      <c r="E321" s="38">
        <v>1</v>
      </c>
      <c r="F321" s="39">
        <v>3107</v>
      </c>
      <c r="G321" s="83">
        <v>3107.11</v>
      </c>
      <c r="H321" s="67"/>
      <c r="I321" s="67" t="s">
        <v>391</v>
      </c>
      <c r="J321" s="51">
        <f>VLOOKUP(Table103[[#This Row],[IASME QID]],'Answers &amp; Theoretical'!G:L,6,FALSE)</f>
        <v>0</v>
      </c>
      <c r="K321" s="47"/>
      <c r="L321" s="48" t="s">
        <v>74</v>
      </c>
      <c r="M321" s="48"/>
    </row>
    <row r="322" spans="1:13" ht="60" x14ac:dyDescent="0.3">
      <c r="A322" s="38" t="s">
        <v>16</v>
      </c>
      <c r="B322" s="38">
        <v>0</v>
      </c>
      <c r="C322" s="38">
        <v>1</v>
      </c>
      <c r="D322" s="38">
        <v>1</v>
      </c>
      <c r="E322" s="38">
        <v>1</v>
      </c>
      <c r="F322" s="39">
        <v>3107</v>
      </c>
      <c r="G322" s="83">
        <v>3107.12</v>
      </c>
      <c r="H322" s="67"/>
      <c r="I322" s="67" t="s">
        <v>392</v>
      </c>
      <c r="J322" s="51">
        <f>VLOOKUP(Table103[[#This Row],[IASME QID]],'Answers &amp; Theoretical'!G:L,6,FALSE)</f>
        <v>0</v>
      </c>
      <c r="K322" s="47"/>
      <c r="L322" s="48" t="s">
        <v>74</v>
      </c>
      <c r="M322" s="48"/>
    </row>
    <row r="323" spans="1:13" ht="60" x14ac:dyDescent="0.3">
      <c r="A323" s="36" t="s">
        <v>16</v>
      </c>
      <c r="B323" s="36">
        <v>0</v>
      </c>
      <c r="C323" s="36">
        <v>1</v>
      </c>
      <c r="D323" s="36">
        <v>1</v>
      </c>
      <c r="E323" s="36">
        <v>1</v>
      </c>
      <c r="F323" s="37">
        <v>3108</v>
      </c>
      <c r="G323" s="81">
        <v>3108.1</v>
      </c>
      <c r="H323" s="66"/>
      <c r="I323" s="66" t="s">
        <v>393</v>
      </c>
      <c r="J323" s="51">
        <f>VLOOKUP(Table103[[#This Row],[IASME QID]],'Answers &amp; Theoretical'!G:L,6,FALSE)</f>
        <v>0</v>
      </c>
      <c r="K323" s="47"/>
      <c r="L323" s="48" t="s">
        <v>74</v>
      </c>
      <c r="M323" s="48"/>
    </row>
    <row r="324" spans="1:13" ht="60" x14ac:dyDescent="0.3">
      <c r="A324" s="36" t="s">
        <v>16</v>
      </c>
      <c r="B324" s="36">
        <v>0</v>
      </c>
      <c r="C324" s="36">
        <v>1</v>
      </c>
      <c r="D324" s="36">
        <v>1</v>
      </c>
      <c r="E324" s="36">
        <v>1</v>
      </c>
      <c r="F324" s="37">
        <v>3108</v>
      </c>
      <c r="G324" s="81">
        <v>3108.2</v>
      </c>
      <c r="H324" s="66"/>
      <c r="I324" s="66" t="s">
        <v>394</v>
      </c>
      <c r="J324" s="51">
        <f>VLOOKUP(Table103[[#This Row],[IASME QID]],'Answers &amp; Theoretical'!G:L,6,FALSE)</f>
        <v>0</v>
      </c>
      <c r="K324" s="47"/>
      <c r="L324" s="48" t="s">
        <v>74</v>
      </c>
      <c r="M324" s="48"/>
    </row>
    <row r="325" spans="1:13" ht="75" x14ac:dyDescent="0.3">
      <c r="A325" s="38" t="s">
        <v>16</v>
      </c>
      <c r="B325" s="38">
        <v>0</v>
      </c>
      <c r="C325" s="38">
        <v>1</v>
      </c>
      <c r="D325" s="38">
        <v>1</v>
      </c>
      <c r="E325" s="38">
        <v>1</v>
      </c>
      <c r="F325" s="39">
        <v>3109</v>
      </c>
      <c r="G325" s="82">
        <v>3109.1</v>
      </c>
      <c r="H325" s="67"/>
      <c r="I325" s="67" t="s">
        <v>395</v>
      </c>
      <c r="J325" s="51">
        <f>VLOOKUP(Table103[[#This Row],[IASME QID]],'Answers &amp; Theoretical'!G:L,6,FALSE)</f>
        <v>0</v>
      </c>
      <c r="K325" s="47"/>
      <c r="L325" s="48" t="s">
        <v>74</v>
      </c>
      <c r="M325" s="48"/>
    </row>
    <row r="326" spans="1:13" ht="60" x14ac:dyDescent="0.3">
      <c r="A326" s="36" t="s">
        <v>16</v>
      </c>
      <c r="B326" s="36">
        <v>0</v>
      </c>
      <c r="C326" s="36">
        <v>0</v>
      </c>
      <c r="D326" s="36">
        <v>1</v>
      </c>
      <c r="E326" s="36">
        <v>1</v>
      </c>
      <c r="F326" s="37">
        <v>3110</v>
      </c>
      <c r="G326" s="81">
        <v>3110.1</v>
      </c>
      <c r="H326" s="66"/>
      <c r="I326" s="66" t="s">
        <v>396</v>
      </c>
      <c r="J326" s="51">
        <f>VLOOKUP(Table103[[#This Row],[IASME QID]],'Answers &amp; Theoretical'!G:L,6,FALSE)</f>
        <v>0</v>
      </c>
      <c r="K326" s="47"/>
      <c r="L326" s="48" t="s">
        <v>74</v>
      </c>
      <c r="M326" s="48"/>
    </row>
    <row r="327" spans="1:13" ht="75" x14ac:dyDescent="0.3">
      <c r="A327" s="38" t="s">
        <v>16</v>
      </c>
      <c r="B327" s="38">
        <v>0</v>
      </c>
      <c r="C327" s="38">
        <v>1</v>
      </c>
      <c r="D327" s="38">
        <v>1</v>
      </c>
      <c r="E327" s="38">
        <v>1</v>
      </c>
      <c r="F327" s="39">
        <v>3200</v>
      </c>
      <c r="G327" s="82">
        <v>3200.1</v>
      </c>
      <c r="H327" s="67"/>
      <c r="I327" s="67" t="s">
        <v>397</v>
      </c>
      <c r="J327" s="51">
        <f>VLOOKUP(Table103[[#This Row],[IASME QID]],'Answers &amp; Theoretical'!G:L,6,FALSE)</f>
        <v>0</v>
      </c>
      <c r="K327" s="47"/>
      <c r="L327" s="48" t="s">
        <v>74</v>
      </c>
      <c r="M327" s="48"/>
    </row>
    <row r="328" spans="1:13" ht="75" x14ac:dyDescent="0.3">
      <c r="A328" s="36" t="s">
        <v>16</v>
      </c>
      <c r="B328" s="36">
        <v>0</v>
      </c>
      <c r="C328" s="36">
        <v>1</v>
      </c>
      <c r="D328" s="36">
        <v>1</v>
      </c>
      <c r="E328" s="36">
        <v>1</v>
      </c>
      <c r="F328" s="37">
        <v>3201</v>
      </c>
      <c r="G328" s="81">
        <v>3201.1</v>
      </c>
      <c r="H328" s="66"/>
      <c r="I328" s="66" t="s">
        <v>398</v>
      </c>
      <c r="J328" s="51">
        <f>VLOOKUP(Table103[[#This Row],[IASME QID]],'Answers &amp; Theoretical'!G:L,6,FALSE)</f>
        <v>0</v>
      </c>
      <c r="K328" s="47"/>
      <c r="L328" s="48" t="s">
        <v>74</v>
      </c>
      <c r="M328" s="48"/>
    </row>
    <row r="329" spans="1:13" ht="75" x14ac:dyDescent="0.3">
      <c r="A329" s="38" t="s">
        <v>16</v>
      </c>
      <c r="B329" s="38">
        <v>0</v>
      </c>
      <c r="C329" s="38">
        <v>0</v>
      </c>
      <c r="D329" s="38">
        <v>1</v>
      </c>
      <c r="E329" s="38">
        <v>1</v>
      </c>
      <c r="F329" s="39">
        <v>3202</v>
      </c>
      <c r="G329" s="82">
        <v>3202.1</v>
      </c>
      <c r="H329" s="67"/>
      <c r="I329" s="67" t="s">
        <v>399</v>
      </c>
      <c r="J329" s="51">
        <f>VLOOKUP(Table103[[#This Row],[IASME QID]],'Answers &amp; Theoretical'!G:L,6,FALSE)</f>
        <v>0</v>
      </c>
      <c r="K329" s="47"/>
      <c r="L329" s="48" t="s">
        <v>74</v>
      </c>
      <c r="M329" s="48"/>
    </row>
    <row r="330" spans="1:13" ht="60" x14ac:dyDescent="0.3">
      <c r="A330" s="38" t="s">
        <v>16</v>
      </c>
      <c r="B330" s="38">
        <v>0</v>
      </c>
      <c r="C330" s="38">
        <v>0</v>
      </c>
      <c r="D330" s="38">
        <v>1</v>
      </c>
      <c r="E330" s="38">
        <v>1</v>
      </c>
      <c r="F330" s="39">
        <v>3202</v>
      </c>
      <c r="G330" s="82">
        <v>3202.2</v>
      </c>
      <c r="H330" s="67"/>
      <c r="I330" s="67" t="s">
        <v>400</v>
      </c>
      <c r="J330" s="51">
        <f>VLOOKUP(Table103[[#This Row],[IASME QID]],'Answers &amp; Theoretical'!G:L,6,FALSE)</f>
        <v>0</v>
      </c>
      <c r="K330" s="47"/>
      <c r="L330" s="48" t="s">
        <v>74</v>
      </c>
      <c r="M330" s="48"/>
    </row>
    <row r="331" spans="1:13" ht="75" x14ac:dyDescent="0.3">
      <c r="A331" s="36" t="s">
        <v>16</v>
      </c>
      <c r="B331" s="36">
        <v>0</v>
      </c>
      <c r="C331" s="36">
        <v>1</v>
      </c>
      <c r="D331" s="36">
        <v>1</v>
      </c>
      <c r="E331" s="36">
        <v>1</v>
      </c>
      <c r="F331" s="37">
        <v>3203</v>
      </c>
      <c r="G331" s="81">
        <v>3203.1</v>
      </c>
      <c r="H331" s="66"/>
      <c r="I331" s="66" t="s">
        <v>401</v>
      </c>
      <c r="J331" s="51">
        <f>VLOOKUP(Table103[[#This Row],[IASME QID]],'Answers &amp; Theoretical'!G:L,6,FALSE)</f>
        <v>0</v>
      </c>
      <c r="K331" s="47"/>
      <c r="L331" s="48" t="s">
        <v>74</v>
      </c>
      <c r="M331" s="48"/>
    </row>
    <row r="332" spans="1:13" ht="60" x14ac:dyDescent="0.3">
      <c r="A332" s="36" t="s">
        <v>16</v>
      </c>
      <c r="B332" s="36">
        <v>0</v>
      </c>
      <c r="C332" s="36">
        <v>1</v>
      </c>
      <c r="D332" s="36">
        <v>1</v>
      </c>
      <c r="E332" s="36">
        <v>1</v>
      </c>
      <c r="F332" s="37">
        <v>3203</v>
      </c>
      <c r="G332" s="81">
        <v>3203.2</v>
      </c>
      <c r="H332" s="66"/>
      <c r="I332" s="66" t="s">
        <v>402</v>
      </c>
      <c r="J332" s="51">
        <f>VLOOKUP(Table103[[#This Row],[IASME QID]],'Answers &amp; Theoretical'!G:L,6,FALSE)</f>
        <v>0</v>
      </c>
      <c r="K332" s="47"/>
      <c r="L332" s="48" t="s">
        <v>74</v>
      </c>
      <c r="M332" s="48"/>
    </row>
    <row r="333" spans="1:13" ht="60" x14ac:dyDescent="0.3">
      <c r="A333" s="38" t="s">
        <v>16</v>
      </c>
      <c r="B333" s="38">
        <v>0</v>
      </c>
      <c r="C333" s="38">
        <v>1</v>
      </c>
      <c r="D333" s="38">
        <v>1</v>
      </c>
      <c r="E333" s="38">
        <v>1</v>
      </c>
      <c r="F333" s="39">
        <v>3204</v>
      </c>
      <c r="G333" s="82">
        <v>3204.1</v>
      </c>
      <c r="H333" s="67"/>
      <c r="I333" s="67" t="s">
        <v>403</v>
      </c>
      <c r="J333" s="51">
        <f>VLOOKUP(Table103[[#This Row],[IASME QID]],'Answers &amp; Theoretical'!G:L,6,FALSE)</f>
        <v>0</v>
      </c>
      <c r="K333" s="47"/>
      <c r="L333" s="48" t="s">
        <v>74</v>
      </c>
      <c r="M333" s="48"/>
    </row>
    <row r="334" spans="1:13" ht="135" x14ac:dyDescent="0.3">
      <c r="A334" s="38" t="s">
        <v>16</v>
      </c>
      <c r="B334" s="38">
        <v>0</v>
      </c>
      <c r="C334" s="38">
        <v>1</v>
      </c>
      <c r="D334" s="38">
        <v>1</v>
      </c>
      <c r="E334" s="38">
        <v>1</v>
      </c>
      <c r="F334" s="39">
        <v>3204</v>
      </c>
      <c r="G334" s="82">
        <v>3204.2</v>
      </c>
      <c r="H334" s="67"/>
      <c r="I334" s="67" t="s">
        <v>404</v>
      </c>
      <c r="J334" s="51">
        <f>VLOOKUP(Table103[[#This Row],[IASME QID]],'Answers &amp; Theoretical'!G:L,6,FALSE)</f>
        <v>0</v>
      </c>
      <c r="K334" s="47"/>
      <c r="L334" s="48" t="s">
        <v>74</v>
      </c>
      <c r="M334" s="48"/>
    </row>
    <row r="335" spans="1:13" ht="60" x14ac:dyDescent="0.3">
      <c r="A335" s="40" t="s">
        <v>17</v>
      </c>
      <c r="B335" s="40">
        <v>0</v>
      </c>
      <c r="C335" s="40">
        <v>1</v>
      </c>
      <c r="D335" s="40">
        <v>1</v>
      </c>
      <c r="E335" s="40">
        <v>1</v>
      </c>
      <c r="F335" s="41">
        <v>4100</v>
      </c>
      <c r="G335" s="84">
        <v>4100.1000000000004</v>
      </c>
      <c r="H335" s="68"/>
      <c r="I335" s="68" t="s">
        <v>405</v>
      </c>
      <c r="J335" s="51">
        <f>VLOOKUP(Table103[[#This Row],[IASME QID]],'Answers &amp; Theoretical'!G:L,6,FALSE)</f>
        <v>0</v>
      </c>
      <c r="K335" s="47"/>
      <c r="L335" s="48" t="s">
        <v>74</v>
      </c>
      <c r="M335" s="48"/>
    </row>
    <row r="336" spans="1:13" ht="60" x14ac:dyDescent="0.3">
      <c r="A336" s="40" t="s">
        <v>17</v>
      </c>
      <c r="B336" s="40">
        <v>0</v>
      </c>
      <c r="C336" s="40">
        <v>1</v>
      </c>
      <c r="D336" s="40">
        <v>1</v>
      </c>
      <c r="E336" s="40">
        <v>1</v>
      </c>
      <c r="F336" s="41">
        <v>4100</v>
      </c>
      <c r="G336" s="84">
        <v>4100.2</v>
      </c>
      <c r="H336" s="68"/>
      <c r="I336" s="68" t="s">
        <v>406</v>
      </c>
      <c r="J336" s="51">
        <f>VLOOKUP(Table103[[#This Row],[IASME QID]],'Answers &amp; Theoretical'!G:L,6,FALSE)</f>
        <v>0</v>
      </c>
      <c r="K336" s="47"/>
      <c r="L336" s="48" t="s">
        <v>74</v>
      </c>
      <c r="M336" s="48"/>
    </row>
    <row r="337" spans="1:13" ht="60" x14ac:dyDescent="0.3">
      <c r="A337" s="42" t="s">
        <v>17</v>
      </c>
      <c r="B337" s="42">
        <v>0</v>
      </c>
      <c r="C337" s="42">
        <v>0</v>
      </c>
      <c r="D337" s="42">
        <v>1</v>
      </c>
      <c r="E337" s="42">
        <v>1</v>
      </c>
      <c r="F337" s="43">
        <v>4101</v>
      </c>
      <c r="G337" s="85">
        <v>4101.1000000000004</v>
      </c>
      <c r="H337" s="69"/>
      <c r="I337" s="69" t="s">
        <v>407</v>
      </c>
      <c r="J337" s="51">
        <f>VLOOKUP(Table103[[#This Row],[IASME QID]],'Answers &amp; Theoretical'!G:L,6,FALSE)</f>
        <v>0</v>
      </c>
      <c r="K337" s="47"/>
      <c r="L337" s="48" t="s">
        <v>74</v>
      </c>
      <c r="M337" s="48"/>
    </row>
    <row r="338" spans="1:13" ht="120" x14ac:dyDescent="0.3">
      <c r="A338" s="42" t="s">
        <v>17</v>
      </c>
      <c r="B338" s="42">
        <v>0</v>
      </c>
      <c r="C338" s="42">
        <v>0</v>
      </c>
      <c r="D338" s="42">
        <v>1</v>
      </c>
      <c r="E338" s="42">
        <v>1</v>
      </c>
      <c r="F338" s="43">
        <v>4101</v>
      </c>
      <c r="G338" s="85">
        <v>4101.2</v>
      </c>
      <c r="H338" s="69"/>
      <c r="I338" s="69" t="s">
        <v>408</v>
      </c>
      <c r="J338" s="51">
        <f>VLOOKUP(Table103[[#This Row],[IASME QID]],'Answers &amp; Theoretical'!G:L,6,FALSE)</f>
        <v>0</v>
      </c>
      <c r="K338" s="47"/>
      <c r="L338" s="48" t="s">
        <v>74</v>
      </c>
      <c r="M338" s="48"/>
    </row>
    <row r="339" spans="1:13" ht="75" x14ac:dyDescent="0.3">
      <c r="A339" s="42" t="s">
        <v>17</v>
      </c>
      <c r="B339" s="42">
        <v>0</v>
      </c>
      <c r="C339" s="42">
        <v>0</v>
      </c>
      <c r="D339" s="42">
        <v>1</v>
      </c>
      <c r="E339" s="42">
        <v>1</v>
      </c>
      <c r="F339" s="43">
        <v>4101</v>
      </c>
      <c r="G339" s="85">
        <v>4101.3</v>
      </c>
      <c r="H339" s="69"/>
      <c r="I339" s="69" t="s">
        <v>409</v>
      </c>
      <c r="J339" s="51">
        <f>VLOOKUP(Table103[[#This Row],[IASME QID]],'Answers &amp; Theoretical'!G:L,6,FALSE)</f>
        <v>0</v>
      </c>
      <c r="K339" s="47"/>
      <c r="L339" s="48" t="s">
        <v>74</v>
      </c>
      <c r="M339" s="48"/>
    </row>
    <row r="340" spans="1:13" ht="60" x14ac:dyDescent="0.3">
      <c r="A340" s="42" t="s">
        <v>17</v>
      </c>
      <c r="B340" s="42">
        <v>0</v>
      </c>
      <c r="C340" s="42">
        <v>0</v>
      </c>
      <c r="D340" s="42">
        <v>1</v>
      </c>
      <c r="E340" s="42">
        <v>1</v>
      </c>
      <c r="F340" s="43">
        <v>4101</v>
      </c>
      <c r="G340" s="85">
        <v>4101.3999999999996</v>
      </c>
      <c r="H340" s="69"/>
      <c r="I340" s="69" t="s">
        <v>410</v>
      </c>
      <c r="J340" s="51">
        <f>VLOOKUP(Table103[[#This Row],[IASME QID]],'Answers &amp; Theoretical'!G:L,6,FALSE)</f>
        <v>0</v>
      </c>
      <c r="K340" s="47"/>
      <c r="L340" s="48" t="s">
        <v>74</v>
      </c>
      <c r="M340" s="48"/>
    </row>
    <row r="341" spans="1:13" ht="75" x14ac:dyDescent="0.3">
      <c r="A341" s="40" t="s">
        <v>17</v>
      </c>
      <c r="B341" s="40">
        <v>0</v>
      </c>
      <c r="C341" s="40">
        <v>0</v>
      </c>
      <c r="D341" s="40">
        <v>1</v>
      </c>
      <c r="E341" s="40">
        <v>1</v>
      </c>
      <c r="F341" s="41">
        <v>4102</v>
      </c>
      <c r="G341" s="84">
        <v>4102.1000000000004</v>
      </c>
      <c r="H341" s="68"/>
      <c r="I341" s="68" t="s">
        <v>411</v>
      </c>
      <c r="J341" s="51">
        <f>VLOOKUP(Table103[[#This Row],[IASME QID]],'Answers &amp; Theoretical'!G:L,6,FALSE)</f>
        <v>0</v>
      </c>
      <c r="K341" s="47"/>
      <c r="L341" s="48" t="s">
        <v>74</v>
      </c>
      <c r="M341" s="48"/>
    </row>
    <row r="342" spans="1:13" ht="75" x14ac:dyDescent="0.3">
      <c r="A342" s="40" t="s">
        <v>17</v>
      </c>
      <c r="B342" s="40">
        <v>0</v>
      </c>
      <c r="C342" s="40">
        <v>0</v>
      </c>
      <c r="D342" s="40">
        <v>1</v>
      </c>
      <c r="E342" s="40">
        <v>1</v>
      </c>
      <c r="F342" s="41">
        <v>4102</v>
      </c>
      <c r="G342" s="84">
        <v>4102.2</v>
      </c>
      <c r="H342" s="68"/>
      <c r="I342" s="68" t="s">
        <v>412</v>
      </c>
      <c r="J342" s="51">
        <f>VLOOKUP(Table103[[#This Row],[IASME QID]],'Answers &amp; Theoretical'!G:L,6,FALSE)</f>
        <v>0</v>
      </c>
      <c r="K342" s="47"/>
      <c r="L342" s="48" t="s">
        <v>74</v>
      </c>
      <c r="M342" s="48"/>
    </row>
    <row r="343" spans="1:13" ht="60" x14ac:dyDescent="0.3">
      <c r="A343" s="42" t="s">
        <v>17</v>
      </c>
      <c r="B343" s="42">
        <v>0</v>
      </c>
      <c r="C343" s="42">
        <v>0</v>
      </c>
      <c r="D343" s="42">
        <v>1</v>
      </c>
      <c r="E343" s="42">
        <v>1</v>
      </c>
      <c r="F343" s="43">
        <v>4103</v>
      </c>
      <c r="G343" s="85">
        <v>4103.1000000000004</v>
      </c>
      <c r="H343" s="69"/>
      <c r="I343" s="69" t="s">
        <v>413</v>
      </c>
      <c r="J343" s="51">
        <f>VLOOKUP(Table103[[#This Row],[IASME QID]],'Answers &amp; Theoretical'!G:L,6,FALSE)</f>
        <v>0</v>
      </c>
      <c r="K343" s="47"/>
      <c r="L343" s="48" t="s">
        <v>74</v>
      </c>
      <c r="M343" s="48"/>
    </row>
    <row r="344" spans="1:13" ht="120" x14ac:dyDescent="0.3">
      <c r="A344" s="42" t="s">
        <v>17</v>
      </c>
      <c r="B344" s="42">
        <v>0</v>
      </c>
      <c r="C344" s="42">
        <v>0</v>
      </c>
      <c r="D344" s="42">
        <v>1</v>
      </c>
      <c r="E344" s="42">
        <v>1</v>
      </c>
      <c r="F344" s="43">
        <v>4103</v>
      </c>
      <c r="G344" s="85">
        <v>4103.2</v>
      </c>
      <c r="H344" s="69"/>
      <c r="I344" s="69" t="s">
        <v>414</v>
      </c>
      <c r="J344" s="51">
        <f>VLOOKUP(Table103[[#This Row],[IASME QID]],'Answers &amp; Theoretical'!G:L,6,FALSE)</f>
        <v>0</v>
      </c>
      <c r="K344" s="47"/>
      <c r="L344" s="48" t="s">
        <v>74</v>
      </c>
      <c r="M344" s="48"/>
    </row>
    <row r="345" spans="1:13" ht="75" x14ac:dyDescent="0.3">
      <c r="A345" s="40" t="s">
        <v>17</v>
      </c>
      <c r="B345" s="40">
        <v>0</v>
      </c>
      <c r="C345" s="40">
        <v>1</v>
      </c>
      <c r="D345" s="40">
        <v>1</v>
      </c>
      <c r="E345" s="40">
        <v>1</v>
      </c>
      <c r="F345" s="41">
        <v>4104</v>
      </c>
      <c r="G345" s="84">
        <v>4104.1000000000004</v>
      </c>
      <c r="H345" s="68"/>
      <c r="I345" s="68" t="s">
        <v>415</v>
      </c>
      <c r="J345" s="51">
        <f>VLOOKUP(Table103[[#This Row],[IASME QID]],'Answers &amp; Theoretical'!G:L,6,FALSE)</f>
        <v>0</v>
      </c>
      <c r="K345" s="47"/>
      <c r="L345" s="48" t="s">
        <v>74</v>
      </c>
      <c r="M345" s="48"/>
    </row>
    <row r="346" spans="1:13" ht="195" x14ac:dyDescent="0.3">
      <c r="A346" s="40" t="s">
        <v>17</v>
      </c>
      <c r="B346" s="40">
        <v>0</v>
      </c>
      <c r="C346" s="40">
        <v>1</v>
      </c>
      <c r="D346" s="40">
        <v>1</v>
      </c>
      <c r="E346" s="40">
        <v>1</v>
      </c>
      <c r="F346" s="41">
        <v>4104</v>
      </c>
      <c r="G346" s="84">
        <v>4104.2</v>
      </c>
      <c r="H346" s="68"/>
      <c r="I346" s="68" t="s">
        <v>416</v>
      </c>
      <c r="J346" s="51">
        <f>VLOOKUP(Table103[[#This Row],[IASME QID]],'Answers &amp; Theoretical'!G:L,6,FALSE)</f>
        <v>0</v>
      </c>
      <c r="K346" s="47"/>
      <c r="L346" s="48" t="s">
        <v>74</v>
      </c>
      <c r="M346" s="48"/>
    </row>
    <row r="347" spans="1:13" ht="60" x14ac:dyDescent="0.3">
      <c r="A347" s="42" t="s">
        <v>17</v>
      </c>
      <c r="B347" s="42">
        <v>0</v>
      </c>
      <c r="C347" s="42">
        <v>0</v>
      </c>
      <c r="D347" s="42">
        <v>1</v>
      </c>
      <c r="E347" s="42">
        <v>1</v>
      </c>
      <c r="F347" s="43">
        <v>4105</v>
      </c>
      <c r="G347" s="85">
        <v>4105.1000000000004</v>
      </c>
      <c r="H347" s="69"/>
      <c r="I347" s="69" t="s">
        <v>417</v>
      </c>
      <c r="J347" s="51">
        <f>VLOOKUP(Table103[[#This Row],[IASME QID]],'Answers &amp; Theoretical'!G:L,6,FALSE)</f>
        <v>0</v>
      </c>
      <c r="K347" s="47"/>
      <c r="L347" s="48" t="s">
        <v>74</v>
      </c>
      <c r="M347" s="48"/>
    </row>
    <row r="348" spans="1:13" ht="60" x14ac:dyDescent="0.3">
      <c r="A348" s="42" t="s">
        <v>17</v>
      </c>
      <c r="B348" s="42">
        <v>0</v>
      </c>
      <c r="C348" s="42">
        <v>0</v>
      </c>
      <c r="D348" s="42">
        <v>1</v>
      </c>
      <c r="E348" s="42">
        <v>1</v>
      </c>
      <c r="F348" s="43">
        <v>4105</v>
      </c>
      <c r="G348" s="85">
        <v>4105.2</v>
      </c>
      <c r="H348" s="69"/>
      <c r="I348" s="69" t="s">
        <v>418</v>
      </c>
      <c r="J348" s="51">
        <f>VLOOKUP(Table103[[#This Row],[IASME QID]],'Answers &amp; Theoretical'!G:L,6,FALSE)</f>
        <v>0</v>
      </c>
      <c r="K348" s="47"/>
      <c r="L348" s="48" t="s">
        <v>74</v>
      </c>
      <c r="M348" s="48"/>
    </row>
    <row r="349" spans="1:13" ht="60" x14ac:dyDescent="0.3">
      <c r="A349" s="42" t="s">
        <v>17</v>
      </c>
      <c r="B349" s="42">
        <v>0</v>
      </c>
      <c r="C349" s="42">
        <v>0</v>
      </c>
      <c r="D349" s="42">
        <v>1</v>
      </c>
      <c r="E349" s="42">
        <v>1</v>
      </c>
      <c r="F349" s="43">
        <v>4105</v>
      </c>
      <c r="G349" s="85">
        <v>4105.3</v>
      </c>
      <c r="H349" s="69"/>
      <c r="I349" s="69" t="s">
        <v>419</v>
      </c>
      <c r="J349" s="51">
        <f>VLOOKUP(Table103[[#This Row],[IASME QID]],'Answers &amp; Theoretical'!G:L,6,FALSE)</f>
        <v>0</v>
      </c>
      <c r="K349" s="47"/>
      <c r="L349" s="48" t="s">
        <v>74</v>
      </c>
      <c r="M349" s="48"/>
    </row>
    <row r="350" spans="1:13" ht="60" x14ac:dyDescent="0.3">
      <c r="A350" s="40" t="s">
        <v>17</v>
      </c>
      <c r="B350" s="40">
        <v>0</v>
      </c>
      <c r="C350" s="40">
        <v>1</v>
      </c>
      <c r="D350" s="40">
        <v>1</v>
      </c>
      <c r="E350" s="40">
        <v>1</v>
      </c>
      <c r="F350" s="41">
        <v>4106</v>
      </c>
      <c r="G350" s="84">
        <v>4106.1000000000004</v>
      </c>
      <c r="H350" s="68"/>
      <c r="I350" s="68" t="s">
        <v>420</v>
      </c>
      <c r="J350" s="51">
        <f>VLOOKUP(Table103[[#This Row],[IASME QID]],'Answers &amp; Theoretical'!G:L,6,FALSE)</f>
        <v>0</v>
      </c>
      <c r="K350" s="47"/>
      <c r="L350" s="48" t="s">
        <v>74</v>
      </c>
      <c r="M350" s="48"/>
    </row>
    <row r="351" spans="1:13" ht="60" x14ac:dyDescent="0.3">
      <c r="A351" s="42" t="s">
        <v>17</v>
      </c>
      <c r="B351" s="42">
        <v>0</v>
      </c>
      <c r="C351" s="42">
        <v>1</v>
      </c>
      <c r="D351" s="42">
        <v>1</v>
      </c>
      <c r="E351" s="42">
        <v>1</v>
      </c>
      <c r="F351" s="43">
        <v>4200</v>
      </c>
      <c r="G351" s="85">
        <v>4200.1000000000004</v>
      </c>
      <c r="H351" s="69"/>
      <c r="I351" s="69" t="s">
        <v>421</v>
      </c>
      <c r="J351" s="51">
        <f>VLOOKUP(Table103[[#This Row],[IASME QID]],'Answers &amp; Theoretical'!G:L,6,FALSE)</f>
        <v>0</v>
      </c>
      <c r="K351" s="47"/>
      <c r="L351" s="48" t="s">
        <v>74</v>
      </c>
      <c r="M351" s="48"/>
    </row>
    <row r="352" spans="1:13" ht="75" x14ac:dyDescent="0.3">
      <c r="A352" s="42" t="s">
        <v>17</v>
      </c>
      <c r="B352" s="42">
        <v>0</v>
      </c>
      <c r="C352" s="42">
        <v>1</v>
      </c>
      <c r="D352" s="42">
        <v>1</v>
      </c>
      <c r="E352" s="42">
        <v>1</v>
      </c>
      <c r="F352" s="43">
        <v>4200</v>
      </c>
      <c r="G352" s="85">
        <v>4200.2</v>
      </c>
      <c r="H352" s="69"/>
      <c r="I352" s="69" t="s">
        <v>422</v>
      </c>
      <c r="J352" s="51">
        <f>VLOOKUP(Table103[[#This Row],[IASME QID]],'Answers &amp; Theoretical'!G:L,6,FALSE)</f>
        <v>0</v>
      </c>
      <c r="K352" s="47"/>
      <c r="L352" s="48" t="s">
        <v>74</v>
      </c>
      <c r="M352" s="48"/>
    </row>
    <row r="353" spans="1:13" ht="60" x14ac:dyDescent="0.3">
      <c r="A353" s="40" t="s">
        <v>17</v>
      </c>
      <c r="B353" s="40">
        <v>0</v>
      </c>
      <c r="C353" s="40">
        <v>0</v>
      </c>
      <c r="D353" s="40">
        <v>1</v>
      </c>
      <c r="E353" s="40">
        <v>1</v>
      </c>
      <c r="F353" s="41">
        <v>4201</v>
      </c>
      <c r="G353" s="84">
        <v>4201.1000000000004</v>
      </c>
      <c r="H353" s="68"/>
      <c r="I353" s="141" t="s">
        <v>423</v>
      </c>
      <c r="J353" s="51">
        <f>VLOOKUP(Table103[[#This Row],[IASME QID]],'Answers &amp; Theoretical'!G:L,6,FALSE)</f>
        <v>0</v>
      </c>
      <c r="K353" s="47"/>
      <c r="L353" s="48" t="s">
        <v>74</v>
      </c>
      <c r="M353" s="48"/>
    </row>
    <row r="354" spans="1:13" ht="150" x14ac:dyDescent="0.3">
      <c r="A354" s="40" t="s">
        <v>17</v>
      </c>
      <c r="B354" s="40">
        <v>0</v>
      </c>
      <c r="C354" s="40">
        <v>0</v>
      </c>
      <c r="D354" s="40">
        <v>1</v>
      </c>
      <c r="E354" s="40">
        <v>1</v>
      </c>
      <c r="F354" s="41">
        <v>4201</v>
      </c>
      <c r="G354" s="84">
        <v>4201.2</v>
      </c>
      <c r="H354" s="68"/>
      <c r="I354" s="68" t="s">
        <v>424</v>
      </c>
      <c r="J354" s="51">
        <f>VLOOKUP(Table103[[#This Row],[IASME QID]],'Answers &amp; Theoretical'!G:L,6,FALSE)</f>
        <v>0</v>
      </c>
      <c r="K354" s="47"/>
      <c r="L354" s="48" t="s">
        <v>74</v>
      </c>
      <c r="M354" s="48"/>
    </row>
    <row r="355" spans="1:13" ht="75" x14ac:dyDescent="0.3">
      <c r="A355" s="40" t="s">
        <v>17</v>
      </c>
      <c r="B355" s="40">
        <v>0</v>
      </c>
      <c r="C355" s="40">
        <v>0</v>
      </c>
      <c r="D355" s="40">
        <v>1</v>
      </c>
      <c r="E355" s="40">
        <v>1</v>
      </c>
      <c r="F355" s="41">
        <v>4201</v>
      </c>
      <c r="G355" s="84">
        <v>4201.3</v>
      </c>
      <c r="H355" s="68"/>
      <c r="I355" s="68" t="s">
        <v>425</v>
      </c>
      <c r="J355" s="51">
        <f>VLOOKUP(Table103[[#This Row],[IASME QID]],'Answers &amp; Theoretical'!G:L,6,FALSE)</f>
        <v>0</v>
      </c>
      <c r="K355" s="47"/>
      <c r="L355" s="48" t="s">
        <v>74</v>
      </c>
      <c r="M355" s="48"/>
    </row>
    <row r="356" spans="1:13" ht="60" x14ac:dyDescent="0.3">
      <c r="A356" s="42" t="s">
        <v>17</v>
      </c>
      <c r="B356" s="42">
        <v>0</v>
      </c>
      <c r="C356" s="42">
        <v>0</v>
      </c>
      <c r="D356" s="42">
        <v>0</v>
      </c>
      <c r="E356" s="42">
        <v>1</v>
      </c>
      <c r="F356" s="43">
        <v>4202</v>
      </c>
      <c r="G356" s="85">
        <v>4202.1000000000004</v>
      </c>
      <c r="H356" s="69"/>
      <c r="I356" s="69" t="s">
        <v>426</v>
      </c>
      <c r="J356" s="51">
        <f>VLOOKUP(Table103[[#This Row],[IASME QID]],'Answers &amp; Theoretical'!G:L,6,FALSE)</f>
        <v>0</v>
      </c>
      <c r="K356" s="47"/>
      <c r="L356" s="48" t="s">
        <v>74</v>
      </c>
      <c r="M356" s="48"/>
    </row>
    <row r="357" spans="1:13" ht="60" x14ac:dyDescent="0.3">
      <c r="A357" s="72" t="s">
        <v>17</v>
      </c>
      <c r="B357" s="72">
        <v>0</v>
      </c>
      <c r="C357" s="72">
        <v>0</v>
      </c>
      <c r="D357" s="72">
        <v>0</v>
      </c>
      <c r="E357" s="72">
        <v>1</v>
      </c>
      <c r="F357" s="86">
        <v>4202</v>
      </c>
      <c r="G357" s="87">
        <v>4202.2</v>
      </c>
      <c r="H357" s="70"/>
      <c r="I357" s="69" t="s">
        <v>427</v>
      </c>
      <c r="J357" s="136">
        <f>VLOOKUP(Table103[[#This Row],[IASME QID]],'Answers &amp; Theoretical'!G:L,6,FALSE)</f>
        <v>0</v>
      </c>
      <c r="K357" s="47"/>
      <c r="L357" s="48" t="s">
        <v>74</v>
      </c>
      <c r="M357" s="50"/>
    </row>
  </sheetData>
  <sheetProtection algorithmName="SHA-512" hashValue="dh8ouRTrK588ZfVgdxxWxD1ejRZZkqL/g7dmDnxEeT2h67P00pupcF+0N3wcJ92AK2cjQwHPRagn6qj7zrbOOA==" saltValue="Dc3uKILL/vak8e2eV0qZxA==" spinCount="100000" sheet="1" objects="1" scenarios="1" formatColumns="0" formatRows="0" sort="0" autoFilter="0"/>
  <mergeCells count="3">
    <mergeCell ref="A1:I1"/>
    <mergeCell ref="J1:M1"/>
    <mergeCell ref="O1:W1"/>
  </mergeCells>
  <phoneticPr fontId="1" type="noConversion"/>
  <conditionalFormatting sqref="B3:E357">
    <cfRule type="containsText" dxfId="7" priority="2" operator="containsText" text="1">
      <formula>NOT(ISERROR(SEARCH("1",B3)))</formula>
    </cfRule>
    <cfRule type="containsText" dxfId="6" priority="3" operator="containsText" text="0">
      <formula>NOT(ISERROR(SEARCH("0",B3)))</formula>
    </cfRule>
  </conditionalFormatting>
  <conditionalFormatting sqref="S2:W1048576">
    <cfRule type="containsText" dxfId="5" priority="4" operator="containsText" text="NOT MET">
      <formula>NOT(ISERROR(SEARCH("NOT MET",S2)))</formula>
    </cfRule>
    <cfRule type="containsText" dxfId="4" priority="5" stopIfTrue="1" operator="containsText" text="PARTIALLY MET">
      <formula>NOT(ISERROR(SEARCH("PARTIALLY MET",S2)))</formula>
    </cfRule>
    <cfRule type="containsText" dxfId="3" priority="6" operator="containsText" text="MET">
      <formula>NOT(ISERROR(SEARCH("MET",S2)))</formula>
    </cfRule>
  </conditionalFormatting>
  <conditionalFormatting sqref="W2:W1048576">
    <cfRule type="containsText" dxfId="2" priority="1" operator="containsText" text="Marked N/A">
      <formula>NOT(ISERROR(SEARCH("Marked N/A",W2)))</formula>
    </cfRule>
  </conditionalFormatting>
  <dataValidations count="3">
    <dataValidation type="whole" allowBlank="1" showInputMessage="1" showErrorMessage="1" error="To update the practical question marking, please input a value of 1 or 0, where 1 indicates the question is satisfied, and 0 indicates it is not satisfied." sqref="K3:K357" xr:uid="{899AEDAC-3B1C-4042-8D4F-369D610B592F}">
      <formula1>0</formula1>
      <formula2>1</formula2>
    </dataValidation>
    <dataValidation type="whole" allowBlank="1" showInputMessage="1" showErrorMessage="1" errorTitle="Enter a valid value" error="To adjust the control outcome, enter either -1 or +1. Entering +1 raises the outcome to PARTIALLY MET or MET. Entering -1 lowers the outcome to PARTIALLY MET or NOT MET. You cannot downgrade a control if the associated questions are satisfied." sqref="Q3:Q150" xr:uid="{DD729F25-1C39-8647-AAD4-6B769DCF4018}">
      <formula1>-1</formula1>
      <formula2>1</formula2>
    </dataValidation>
    <dataValidation type="list" allowBlank="1" showInputMessage="1" showErrorMessage="1" sqref="L3:L357" xr:uid="{113500FE-2CA2-B74C-9A9C-8D94915B573F}">
      <formula1>"Yes,No"</formula1>
    </dataValidation>
  </dataValidations>
  <pageMargins left="0.7" right="0.7" top="0.75" bottom="0.75" header="0.3" footer="0.3"/>
  <tableParts count="2">
    <tablePart r:id="rId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A1D67-F734-C245-93D9-7A7A0671F046}">
  <sheetPr codeName="Sheet6"/>
  <dimension ref="B1:AK356"/>
  <sheetViews>
    <sheetView workbookViewId="0">
      <selection activeCell="W2" sqref="W2"/>
    </sheetView>
  </sheetViews>
  <sheetFormatPr defaultColWidth="11" defaultRowHeight="15.6" x14ac:dyDescent="0.3"/>
  <cols>
    <col min="2" max="5" width="3" bestFit="1" customWidth="1"/>
    <col min="6" max="6" width="7.5" bestFit="1" customWidth="1"/>
    <col min="7" max="7" width="10.09765625" bestFit="1" customWidth="1"/>
    <col min="8" max="8" width="6.8984375" bestFit="1" customWidth="1"/>
    <col min="9" max="9" width="16.8984375" bestFit="1" customWidth="1"/>
    <col min="10" max="10" width="19.8984375" bestFit="1" customWidth="1"/>
    <col min="11" max="11" width="15.3984375" bestFit="1" customWidth="1"/>
    <col min="12" max="12" width="15.3984375" customWidth="1"/>
    <col min="13" max="16" width="3" bestFit="1" customWidth="1"/>
    <col min="17" max="17" width="3" customWidth="1"/>
    <col min="18" max="18" width="7.3984375" bestFit="1" customWidth="1"/>
    <col min="19" max="19" width="5" bestFit="1" customWidth="1"/>
    <col min="20" max="20" width="5.8984375" bestFit="1" customWidth="1"/>
    <col min="21" max="21" width="9.09765625" bestFit="1" customWidth="1"/>
    <col min="22" max="22" width="12.59765625" bestFit="1" customWidth="1"/>
    <col min="23" max="23" width="23.8984375" bestFit="1" customWidth="1"/>
    <col min="24" max="24" width="16.8984375" bestFit="1" customWidth="1"/>
    <col min="25" max="25" width="24" bestFit="1" customWidth="1"/>
    <col min="26" max="26" width="24" customWidth="1"/>
    <col min="27" max="30" width="8.3984375" bestFit="1" customWidth="1"/>
  </cols>
  <sheetData>
    <row r="1" spans="2:37" x14ac:dyDescent="0.3">
      <c r="B1" t="s">
        <v>19</v>
      </c>
      <c r="C1" t="s">
        <v>20</v>
      </c>
      <c r="D1" t="s">
        <v>21</v>
      </c>
      <c r="E1" t="s">
        <v>22</v>
      </c>
      <c r="F1" t="s">
        <v>6</v>
      </c>
      <c r="G1" t="s">
        <v>23</v>
      </c>
      <c r="H1" t="s">
        <v>429</v>
      </c>
      <c r="I1" t="s">
        <v>430</v>
      </c>
      <c r="J1" t="s">
        <v>431</v>
      </c>
      <c r="K1" t="s">
        <v>432</v>
      </c>
      <c r="M1" t="s">
        <v>19</v>
      </c>
      <c r="N1" t="s">
        <v>20</v>
      </c>
      <c r="O1" t="s">
        <v>21</v>
      </c>
      <c r="P1" t="s">
        <v>22</v>
      </c>
      <c r="Q1" t="s">
        <v>5</v>
      </c>
      <c r="R1" t="s">
        <v>6</v>
      </c>
      <c r="S1" t="s">
        <v>65</v>
      </c>
      <c r="T1" t="s">
        <v>434</v>
      </c>
      <c r="U1" t="s">
        <v>435</v>
      </c>
      <c r="V1" t="s">
        <v>436</v>
      </c>
      <c r="W1" t="s">
        <v>437</v>
      </c>
      <c r="X1" t="s">
        <v>438</v>
      </c>
      <c r="Y1" t="s">
        <v>438</v>
      </c>
      <c r="Z1" t="s">
        <v>439</v>
      </c>
      <c r="AA1" t="s">
        <v>19</v>
      </c>
      <c r="AB1" t="s">
        <v>20</v>
      </c>
      <c r="AC1" t="s">
        <v>21</v>
      </c>
      <c r="AD1" t="s">
        <v>22</v>
      </c>
      <c r="AF1" t="s">
        <v>19</v>
      </c>
    </row>
    <row r="2" spans="2:37" x14ac:dyDescent="0.3">
      <c r="B2">
        <v>1</v>
      </c>
      <c r="C2">
        <v>1</v>
      </c>
      <c r="D2">
        <v>1</v>
      </c>
      <c r="E2">
        <v>1</v>
      </c>
      <c r="F2" t="s">
        <v>32</v>
      </c>
      <c r="G2" t="s">
        <v>33</v>
      </c>
      <c r="I2">
        <v>1</v>
      </c>
      <c r="J2" t="str">
        <f>IF(ISBLANK(VLOOKUP(G2,Practical!G:K,5,FALSE)),"BLANK",VLOOKUP(G2,Practical!G:K,5,FALSE))</f>
        <v>BLANK</v>
      </c>
      <c r="K2">
        <f>IF(SUMIFS(J:J, F:F, F2, I:I, 1) &lt; SUMIFS(I:I, F:F, F2, I:I, 1), 1, 0)</f>
        <v>1</v>
      </c>
      <c r="M2">
        <v>1</v>
      </c>
      <c r="N2">
        <v>1</v>
      </c>
      <c r="O2">
        <v>1</v>
      </c>
      <c r="P2">
        <v>1</v>
      </c>
      <c r="Q2" t="s">
        <v>13</v>
      </c>
      <c r="R2" s="1">
        <v>1</v>
      </c>
      <c r="T2">
        <f t="shared" ref="T2:T33" si="0">SUMIFS(J:J,F:F,R2)</f>
        <v>0</v>
      </c>
      <c r="U2">
        <f t="shared" ref="U2:U33" si="1">COUNTIF(F:F,R2)</f>
        <v>2</v>
      </c>
      <c r="V2">
        <f t="shared" ref="V2:V33" si="2">IF(VLOOKUP(R2,F:K,6,0)=1,0,IF(T2=0,0,IF(T2=U2,2,1)))</f>
        <v>0</v>
      </c>
      <c r="W2">
        <v>0</v>
      </c>
      <c r="X2">
        <f t="shared" ref="X2:X3" si="3">IF(S2=1,"Marked N/A",IF(V2=2,2,MAX(0,V2+IF(W2="",0,MIN(1,W2)))))</f>
        <v>0</v>
      </c>
      <c r="Y2" t="str">
        <f>IF(X2=2,"MET",IF(X2=1,"(" &amp; T2 &amp; "/" &amp; U2 &amp; ") PARTIALLY MET " &amp; TEXT(T2/U2, "0.00%"),"NOT MET"))</f>
        <v>NOT MET</v>
      </c>
      <c r="Z2">
        <f>IF(ISBLANK(VLOOKUP(R2,Table114[[#All],[Control]:[Control Comment]],3,FALSE)),0,1)</f>
        <v>0</v>
      </c>
      <c r="AA2" t="str">
        <f>$Y2</f>
        <v>NOT MET</v>
      </c>
      <c r="AB2" t="str">
        <f>$Y2</f>
        <v>NOT MET</v>
      </c>
      <c r="AC2" t="str">
        <f>$Y2</f>
        <v>NOT MET</v>
      </c>
      <c r="AD2" t="str">
        <f>$Y2</f>
        <v>NOT MET</v>
      </c>
      <c r="AF2" t="s">
        <v>5</v>
      </c>
      <c r="AG2" t="s">
        <v>440</v>
      </c>
      <c r="AH2" t="s">
        <v>441</v>
      </c>
      <c r="AI2" t="s">
        <v>442</v>
      </c>
      <c r="AJ2" t="s">
        <v>443</v>
      </c>
      <c r="AK2" t="s">
        <v>445</v>
      </c>
    </row>
    <row r="3" spans="2:37" x14ac:dyDescent="0.3">
      <c r="B3">
        <v>1</v>
      </c>
      <c r="C3">
        <v>1</v>
      </c>
      <c r="D3">
        <v>1</v>
      </c>
      <c r="E3">
        <v>1</v>
      </c>
      <c r="F3" s="1">
        <v>1</v>
      </c>
      <c r="G3" s="2">
        <v>1.1000000000000001</v>
      </c>
      <c r="I3">
        <v>1</v>
      </c>
      <c r="J3" t="str">
        <f>IF(ISBLANK(VLOOKUP(G3,Practical!G:K,5,FALSE)),"BLANK",VLOOKUP(G3,Practical!G:K,5,FALSE))</f>
        <v>BLANK</v>
      </c>
      <c r="K3">
        <f t="shared" ref="K3:K66" si="4">IF(SUMIFS(J:J, F:F, F3, I:I, 1) &lt; SUMIFS(I:I, F:F, F3, I:I, 1), 1, 0)</f>
        <v>1</v>
      </c>
      <c r="M3">
        <v>0</v>
      </c>
      <c r="N3">
        <v>0</v>
      </c>
      <c r="O3">
        <v>1</v>
      </c>
      <c r="P3">
        <v>1</v>
      </c>
      <c r="Q3" t="s">
        <v>13</v>
      </c>
      <c r="R3" s="1">
        <v>2</v>
      </c>
      <c r="T3">
        <f t="shared" si="0"/>
        <v>0</v>
      </c>
      <c r="U3">
        <f t="shared" si="1"/>
        <v>2</v>
      </c>
      <c r="V3">
        <f t="shared" si="2"/>
        <v>0</v>
      </c>
      <c r="W3">
        <v>0</v>
      </c>
      <c r="X3">
        <f t="shared" si="3"/>
        <v>0</v>
      </c>
      <c r="Y3" t="str">
        <f t="shared" ref="Y3:Y65" si="5">IF(X3=2,"MET",IF(X3=1,"(" &amp; T3 &amp; "/" &amp; U3 &amp; ") PARTIALLY MET " &amp; TEXT(T3/U3, "0.00%"),"NOT MET"))</f>
        <v>NOT MET</v>
      </c>
      <c r="Z3">
        <f>IF(ISBLANK(VLOOKUP(R3,Table114[[#All],[Control]:[Control Comment]],3,FALSE)),0,1)</f>
        <v>0</v>
      </c>
      <c r="AC3" t="str">
        <f t="shared" ref="AC3:AD18" si="6">$Y3</f>
        <v>NOT MET</v>
      </c>
      <c r="AD3" t="str">
        <f t="shared" si="6"/>
        <v>NOT MET</v>
      </c>
      <c r="AF3" t="s">
        <v>13</v>
      </c>
      <c r="AG3">
        <f>COUNTIFS(Q:Q, AF3, CHOOSE(MATCH($AF$1, {"L0","L1","L2","L3"}, 0), M:M, N:N, O:O,P:P), 1, S:S, "&lt;&gt;1")</f>
        <v>1</v>
      </c>
      <c r="AH3">
        <f>AG3*2</f>
        <v>2</v>
      </c>
      <c r="AI3" s="16" t="str">
        <f>SUMIFS(X:X, Q:Q, AF3, CHOOSE(MATCH($AF$1, {"L0","L1","L2","L3"}, 0), M:M, N:N, O:O,P:P), 1)&amp;"/"&amp;AH3</f>
        <v>0/2</v>
      </c>
      <c r="AJ3" s="11">
        <f>IFERROR(SUMIFS(X:X, Q:Q, AF3, CHOOSE(MATCH($AF$1, {"L0","L1","L2","L3"}, 0), M:M, N:N, O:O,P:P), 1) / AH3, "All N/A?")</f>
        <v>0</v>
      </c>
      <c r="AK3" t="str">
        <f>IF('Support(Theoretical)'!AJ3="All N/A?","FAIL",IF(AJ3&lt;100%,"FAIL","PASS"))</f>
        <v>FAIL</v>
      </c>
    </row>
    <row r="4" spans="2:37" x14ac:dyDescent="0.3">
      <c r="B4">
        <v>1</v>
      </c>
      <c r="C4">
        <v>1</v>
      </c>
      <c r="D4">
        <v>1</v>
      </c>
      <c r="E4">
        <v>1</v>
      </c>
      <c r="F4" s="1">
        <v>1</v>
      </c>
      <c r="G4" s="2">
        <v>1.2</v>
      </c>
      <c r="I4">
        <v>1</v>
      </c>
      <c r="J4" t="str">
        <f>IF(ISBLANK(VLOOKUP(G4,Practical!G:K,5,FALSE)),"BLANK",VLOOKUP(G4,Practical!G:K,5,FALSE))</f>
        <v>BLANK</v>
      </c>
      <c r="K4">
        <f t="shared" si="4"/>
        <v>1</v>
      </c>
      <c r="M4">
        <v>0</v>
      </c>
      <c r="N4">
        <v>1</v>
      </c>
      <c r="O4">
        <v>1</v>
      </c>
      <c r="P4">
        <v>1</v>
      </c>
      <c r="Q4" t="s">
        <v>14</v>
      </c>
      <c r="R4" s="1">
        <v>1100</v>
      </c>
      <c r="S4">
        <f>IF(VLOOKUP(R4,'Answers &amp; Theoretical'!Q:R,2,FALSE)="N/A",1,0)</f>
        <v>0</v>
      </c>
      <c r="T4">
        <f>SUMIFS(J:J,F:F,R4)</f>
        <v>0</v>
      </c>
      <c r="U4">
        <f t="shared" si="1"/>
        <v>2</v>
      </c>
      <c r="V4">
        <f t="shared" si="2"/>
        <v>0</v>
      </c>
      <c r="W4">
        <f>VLOOKUP(R4,Practical!P:Q,2,FALSE)</f>
        <v>0</v>
      </c>
      <c r="X4">
        <f>IF(S4=1,"Marked N/A",IF(V4=2,2,MAX(0,V4+IF(W4="",0,MIN(1,W4)))))</f>
        <v>0</v>
      </c>
      <c r="Y4" t="str">
        <f t="shared" si="5"/>
        <v>NOT MET</v>
      </c>
      <c r="Z4">
        <f>IF(ISBLANK(VLOOKUP(R4,Table114[[#All],[Control]:[Control Comment]],3,FALSE)),0,1)</f>
        <v>0</v>
      </c>
      <c r="AB4" t="str">
        <f>$Y4</f>
        <v>NOT MET</v>
      </c>
      <c r="AC4" t="str">
        <f t="shared" si="6"/>
        <v>NOT MET</v>
      </c>
      <c r="AD4" t="str">
        <f t="shared" si="6"/>
        <v>NOT MET</v>
      </c>
      <c r="AF4" t="s">
        <v>15</v>
      </c>
      <c r="AG4">
        <f>COUNTIFS(Q:Q, AF4, CHOOSE(MATCH($AF$1, {"L0","L1","L2","L3"}, 0), M:M, N:N, O:O,P:P), 1, S:S, "&lt;&gt;1")</f>
        <v>2</v>
      </c>
      <c r="AH4">
        <f t="shared" ref="AH4" si="7">AG4*2</f>
        <v>4</v>
      </c>
      <c r="AI4" s="16" t="str">
        <f>SUMIFS(X:X, Q:Q, AF4, CHOOSE(MATCH($AF$1, {"L0","L1","L2","L3"}, 0), M:M, N:N, O:O,P:P), 1)&amp;"/"&amp;AH4</f>
        <v>0/4</v>
      </c>
      <c r="AJ4" s="11">
        <f>IFERROR(SUMIFS(X:X, Q:Q, AF4, CHOOSE(MATCH($AF$1, {"L0","L1","L2","L3"}, 0), M:M, N:N, O:O,P:P), 1) / AH4, "All N/A?")</f>
        <v>0</v>
      </c>
      <c r="AK4" t="str">
        <f>IF('Support(Theoretical)'!AJ4="All N/A?","FAIL",IF(AJ4&lt;100%,"FAIL","PASS"))</f>
        <v>FAIL</v>
      </c>
    </row>
    <row r="5" spans="2:37" x14ac:dyDescent="0.3">
      <c r="B5">
        <v>0</v>
      </c>
      <c r="C5">
        <v>0</v>
      </c>
      <c r="D5">
        <v>1</v>
      </c>
      <c r="E5">
        <v>1</v>
      </c>
      <c r="F5" s="1">
        <v>2</v>
      </c>
      <c r="G5" s="2">
        <v>2.1</v>
      </c>
      <c r="I5">
        <v>1</v>
      </c>
      <c r="J5" t="str">
        <f>IF(ISBLANK(VLOOKUP(G5,Practical!G:K,5,FALSE)),"BLANK",VLOOKUP(G5,Practical!G:K,5,FALSE))</f>
        <v>BLANK</v>
      </c>
      <c r="K5">
        <f t="shared" si="4"/>
        <v>1</v>
      </c>
      <c r="M5">
        <v>0</v>
      </c>
      <c r="N5">
        <v>0</v>
      </c>
      <c r="O5">
        <v>1</v>
      </c>
      <c r="P5">
        <v>1</v>
      </c>
      <c r="Q5" t="s">
        <v>14</v>
      </c>
      <c r="R5" s="1">
        <v>1101</v>
      </c>
      <c r="S5">
        <f>IF(VLOOKUP(R5,'Answers &amp; Theoretical'!Q:R,2,FALSE)="N/A",1,0)</f>
        <v>0</v>
      </c>
      <c r="T5">
        <f t="shared" si="0"/>
        <v>0</v>
      </c>
      <c r="U5">
        <f>COUNTIF(F:F,R5)</f>
        <v>1</v>
      </c>
      <c r="V5">
        <f t="shared" si="2"/>
        <v>0</v>
      </c>
      <c r="W5">
        <f>VLOOKUP(R5,Practical!P:Q,2,FALSE)</f>
        <v>0</v>
      </c>
      <c r="X5">
        <f t="shared" ref="X5:X68" si="8">IF(S5=1,"Marked N/A",IF(V5=2,2,MAX(0,V5+IF(W5="",0,MIN(1,W5)))))</f>
        <v>0</v>
      </c>
      <c r="Y5" t="str">
        <f t="shared" si="5"/>
        <v>NOT MET</v>
      </c>
      <c r="Z5">
        <f>IF(ISBLANK(VLOOKUP(R5,Table114[[#All],[Control]:[Control Comment]],3,FALSE)),0,1)</f>
        <v>0</v>
      </c>
      <c r="AC5" t="str">
        <f t="shared" si="6"/>
        <v>NOT MET</v>
      </c>
      <c r="AD5" t="str">
        <f t="shared" si="6"/>
        <v>NOT MET</v>
      </c>
      <c r="AI5" s="16"/>
    </row>
    <row r="6" spans="2:37" x14ac:dyDescent="0.3">
      <c r="B6">
        <v>0</v>
      </c>
      <c r="C6">
        <v>0</v>
      </c>
      <c r="D6">
        <v>1</v>
      </c>
      <c r="E6">
        <v>1</v>
      </c>
      <c r="F6" s="1">
        <v>2</v>
      </c>
      <c r="G6" s="2">
        <v>2.2000000000000002</v>
      </c>
      <c r="I6">
        <v>1</v>
      </c>
      <c r="J6" t="str">
        <f>IF(ISBLANK(VLOOKUP(G6,Practical!G:K,5,FALSE)),"BLANK",VLOOKUP(G6,Practical!G:K,5,FALSE))</f>
        <v>BLANK</v>
      </c>
      <c r="K6">
        <f t="shared" si="4"/>
        <v>1</v>
      </c>
      <c r="M6">
        <v>0</v>
      </c>
      <c r="N6">
        <v>1</v>
      </c>
      <c r="O6">
        <v>1</v>
      </c>
      <c r="P6">
        <v>1</v>
      </c>
      <c r="Q6" t="s">
        <v>14</v>
      </c>
      <c r="R6" s="1">
        <v>1102</v>
      </c>
      <c r="S6">
        <f>IF(VLOOKUP(R6,'Answers &amp; Theoretical'!Q:R,2,FALSE)="N/A",1,0)</f>
        <v>0</v>
      </c>
      <c r="T6">
        <f t="shared" si="0"/>
        <v>0</v>
      </c>
      <c r="U6">
        <f t="shared" si="1"/>
        <v>1</v>
      </c>
      <c r="V6">
        <f>IF(VLOOKUP(R6,F:K,6,0)=1,0,IF(T6=0,0,IF(T6=U6,2,1)))</f>
        <v>0</v>
      </c>
      <c r="W6">
        <f>VLOOKUP(R6,Practical!P:Q,2,FALSE)</f>
        <v>0</v>
      </c>
      <c r="X6">
        <f t="shared" si="8"/>
        <v>0</v>
      </c>
      <c r="Y6" t="str">
        <f t="shared" si="5"/>
        <v>NOT MET</v>
      </c>
      <c r="Z6">
        <f>IF(ISBLANK(VLOOKUP(R6,Table114[[#All],[Control]:[Control Comment]],3,FALSE)),0,1)</f>
        <v>0</v>
      </c>
      <c r="AB6" t="str">
        <f>$Y6</f>
        <v>NOT MET</v>
      </c>
      <c r="AC6" t="str">
        <f t="shared" si="6"/>
        <v>NOT MET</v>
      </c>
      <c r="AD6" t="str">
        <f t="shared" si="6"/>
        <v>NOT MET</v>
      </c>
      <c r="AF6" t="s">
        <v>20</v>
      </c>
      <c r="AI6" s="16"/>
    </row>
    <row r="7" spans="2:37" x14ac:dyDescent="0.3">
      <c r="B7">
        <v>0</v>
      </c>
      <c r="C7">
        <v>1</v>
      </c>
      <c r="D7">
        <v>1</v>
      </c>
      <c r="E7">
        <v>1</v>
      </c>
      <c r="F7">
        <v>1100</v>
      </c>
      <c r="G7">
        <v>1100.0999999999999</v>
      </c>
      <c r="I7">
        <v>1</v>
      </c>
      <c r="J7" t="str">
        <f>IF(ISBLANK(VLOOKUP(G7,Practical!G:K,5,FALSE)),"BLANK",VLOOKUP(G7,Practical!G:K,5,FALSE))</f>
        <v>BLANK</v>
      </c>
      <c r="K7">
        <f t="shared" si="4"/>
        <v>1</v>
      </c>
      <c r="M7">
        <v>0</v>
      </c>
      <c r="N7">
        <v>0</v>
      </c>
      <c r="O7">
        <v>1</v>
      </c>
      <c r="P7">
        <v>1</v>
      </c>
      <c r="Q7" t="s">
        <v>14</v>
      </c>
      <c r="R7" s="1">
        <v>1103</v>
      </c>
      <c r="S7">
        <f>IF(VLOOKUP(R7,'Answers &amp; Theoretical'!Q:R,2,FALSE)="N/A",1,0)</f>
        <v>0</v>
      </c>
      <c r="T7">
        <f t="shared" si="0"/>
        <v>0</v>
      </c>
      <c r="U7">
        <f t="shared" si="1"/>
        <v>1</v>
      </c>
      <c r="V7">
        <f t="shared" si="2"/>
        <v>0</v>
      </c>
      <c r="W7">
        <f>VLOOKUP(R7,Practical!P:Q,2,FALSE)</f>
        <v>0</v>
      </c>
      <c r="X7">
        <f t="shared" si="8"/>
        <v>0</v>
      </c>
      <c r="Y7" t="str">
        <f>IF(X7=2,"MET",IF(X7=1,"(" &amp; T7 &amp; "/" &amp; U7 &amp; ") PARTIALLY MET " &amp; TEXT(T7/U7, "0.00%"),"NOT MET"))</f>
        <v>NOT MET</v>
      </c>
      <c r="Z7">
        <f>IF(ISBLANK(VLOOKUP(R7,Table114[[#All],[Control]:[Control Comment]],3,FALSE)),0,1)</f>
        <v>0</v>
      </c>
      <c r="AC7" t="str">
        <f t="shared" si="6"/>
        <v>NOT MET</v>
      </c>
      <c r="AD7" t="str">
        <f t="shared" si="6"/>
        <v>NOT MET</v>
      </c>
      <c r="AF7" t="s">
        <v>5</v>
      </c>
      <c r="AG7" t="s">
        <v>440</v>
      </c>
      <c r="AH7" t="s">
        <v>441</v>
      </c>
      <c r="AI7" t="s">
        <v>442</v>
      </c>
      <c r="AJ7" t="s">
        <v>443</v>
      </c>
    </row>
    <row r="8" spans="2:37" x14ac:dyDescent="0.3">
      <c r="B8">
        <v>0</v>
      </c>
      <c r="C8">
        <v>1</v>
      </c>
      <c r="D8">
        <v>1</v>
      </c>
      <c r="E8">
        <v>1</v>
      </c>
      <c r="F8">
        <v>1100</v>
      </c>
      <c r="G8">
        <v>1100.2</v>
      </c>
      <c r="I8">
        <v>0</v>
      </c>
      <c r="J8" t="str">
        <f>IF(ISBLANK(VLOOKUP(G8,Practical!G:K,5,FALSE)),"BLANK",VLOOKUP(G8,Practical!G:K,5,FALSE))</f>
        <v>BLANK</v>
      </c>
      <c r="K8">
        <f t="shared" si="4"/>
        <v>1</v>
      </c>
      <c r="M8">
        <v>0</v>
      </c>
      <c r="N8">
        <v>1</v>
      </c>
      <c r="O8">
        <v>1</v>
      </c>
      <c r="P8">
        <v>1</v>
      </c>
      <c r="Q8" t="s">
        <v>14</v>
      </c>
      <c r="R8" s="1">
        <v>1200</v>
      </c>
      <c r="S8">
        <f>IF(VLOOKUP(R8,'Answers &amp; Theoretical'!Q:R,2,FALSE)="N/A",1,0)</f>
        <v>0</v>
      </c>
      <c r="T8">
        <f t="shared" si="0"/>
        <v>0</v>
      </c>
      <c r="U8">
        <f t="shared" si="1"/>
        <v>2</v>
      </c>
      <c r="V8">
        <f t="shared" si="2"/>
        <v>0</v>
      </c>
      <c r="W8">
        <f>VLOOKUP(R8,Practical!P:Q,2,FALSE)</f>
        <v>0</v>
      </c>
      <c r="X8">
        <f t="shared" si="8"/>
        <v>0</v>
      </c>
      <c r="Y8" t="str">
        <f>IF(X8=2,"MET",IF(X8=1,"(" &amp; T8 &amp; "/" &amp; U8 &amp; ") PARTIALLY MET " &amp; TEXT(T8/U8, "0.00%"),"NOT MET"))</f>
        <v>NOT MET</v>
      </c>
      <c r="Z8">
        <f>IF(ISBLANK(VLOOKUP(R8,Table114[[#All],[Control]:[Control Comment]],3,FALSE)),0,1)</f>
        <v>0</v>
      </c>
      <c r="AB8" t="str">
        <f>$Y8</f>
        <v>NOT MET</v>
      </c>
      <c r="AC8" t="str">
        <f t="shared" si="6"/>
        <v>NOT MET</v>
      </c>
      <c r="AD8" t="str">
        <f t="shared" si="6"/>
        <v>NOT MET</v>
      </c>
      <c r="AF8" t="s">
        <v>13</v>
      </c>
      <c r="AG8">
        <f>COUNTIFS(Q:Q, AF8, CHOOSE(MATCH($AF$6, {"L0","L1","L2","L3"}, 0), M:M, N:N, O:O,P:P), 1, S:S, "&lt;&gt;1")</f>
        <v>1</v>
      </c>
      <c r="AH8">
        <f>AG8*2</f>
        <v>2</v>
      </c>
      <c r="AI8" s="16" t="str">
        <f>SUMIFS(X:X, Q:Q, AF8, CHOOSE(MATCH($AF$6, {"L0","L1","L2","L3"}, 0), M:M, N:N, O:O,P:P), 1)&amp;"/"&amp;AH8</f>
        <v>0/2</v>
      </c>
      <c r="AJ8" s="11">
        <f>IFERROR(SUMIFS(X:X, Q:Q, AF8, CHOOSE(MATCH($AF$6, {"L0","L1","L2","L3"}, 0), M:M, N:N, O:O,P:P), 1) / AH8, "All N/A?")</f>
        <v>0</v>
      </c>
      <c r="AK8" t="str">
        <f>IF('Support(Theoretical)'!AJ8="All N/A?","FAIL",IF(AJ8&lt;80%,"FAIL","PASS"))</f>
        <v>FAIL</v>
      </c>
    </row>
    <row r="9" spans="2:37" x14ac:dyDescent="0.3">
      <c r="B9">
        <v>0</v>
      </c>
      <c r="C9">
        <v>0</v>
      </c>
      <c r="D9">
        <v>1</v>
      </c>
      <c r="E9">
        <v>1</v>
      </c>
      <c r="F9">
        <v>1101</v>
      </c>
      <c r="G9">
        <v>1101.0999999999999</v>
      </c>
      <c r="I9">
        <v>1</v>
      </c>
      <c r="J9" t="str">
        <f>IF(ISBLANK(VLOOKUP(G9,Practical!G:K,5,FALSE)),"BLANK",VLOOKUP(G9,Practical!G:K,5,FALSE))</f>
        <v>BLANK</v>
      </c>
      <c r="K9">
        <f t="shared" si="4"/>
        <v>1</v>
      </c>
      <c r="M9">
        <v>0</v>
      </c>
      <c r="N9">
        <v>0</v>
      </c>
      <c r="O9">
        <v>1</v>
      </c>
      <c r="P9">
        <v>1</v>
      </c>
      <c r="Q9" t="s">
        <v>14</v>
      </c>
      <c r="R9" s="1">
        <v>1201</v>
      </c>
      <c r="S9">
        <f>IF(VLOOKUP(R9,'Answers &amp; Theoretical'!Q:R,2,FALSE)="N/A",1,0)</f>
        <v>0</v>
      </c>
      <c r="T9">
        <f t="shared" si="0"/>
        <v>0</v>
      </c>
      <c r="U9">
        <f t="shared" si="1"/>
        <v>1</v>
      </c>
      <c r="V9">
        <f t="shared" si="2"/>
        <v>0</v>
      </c>
      <c r="W9">
        <f>VLOOKUP(R9,Practical!P:Q,2,FALSE)</f>
        <v>0</v>
      </c>
      <c r="X9">
        <f t="shared" si="8"/>
        <v>0</v>
      </c>
      <c r="Y9" t="str">
        <f t="shared" si="5"/>
        <v>NOT MET</v>
      </c>
      <c r="Z9">
        <f>IF(ISBLANK(VLOOKUP(R9,Table114[[#All],[Control]:[Control Comment]],3,FALSE)),0,1)</f>
        <v>0</v>
      </c>
      <c r="AC9" t="str">
        <f>$Y9</f>
        <v>NOT MET</v>
      </c>
      <c r="AD9" t="str">
        <f t="shared" si="6"/>
        <v>NOT MET</v>
      </c>
      <c r="AF9" t="s">
        <v>14</v>
      </c>
      <c r="AG9">
        <f>COUNTIFS(Q:Q, AF9, CHOOSE(MATCH($AF$6, {"L0","L1","L2","L3"}, 0), M:M, N:N, O:O,P:P), 1, S:S, "&lt;&gt;1")</f>
        <v>12</v>
      </c>
      <c r="AH9">
        <f>AG9*2</f>
        <v>24</v>
      </c>
      <c r="AI9" s="16" t="str">
        <f>SUMIFS(X:X, Q:Q, AF9, CHOOSE(MATCH($AF$6, {"L0","L1","L2","L3"}, 0), M:M, N:N, O:O,P:P), 1)&amp;"/"&amp;AH9</f>
        <v>0/24</v>
      </c>
      <c r="AJ9" s="11">
        <f>IFERROR(SUMIFS(X:X, Q:Q, AF9, CHOOSE(MATCH($AF$6, {"L0","L1","L2","L3"}, 0), M:M, N:N, O:O,P:P), 1) / AH9, "All N/A?")</f>
        <v>0</v>
      </c>
      <c r="AK9" t="str">
        <f>IF('Support(Theoretical)'!AJ9="All N/A?","FAIL",IF(AJ9&lt;80%,"FAIL","PASS"))</f>
        <v>FAIL</v>
      </c>
    </row>
    <row r="10" spans="2:37" x14ac:dyDescent="0.3">
      <c r="B10">
        <v>0</v>
      </c>
      <c r="C10">
        <v>1</v>
      </c>
      <c r="D10">
        <v>1</v>
      </c>
      <c r="E10">
        <v>1</v>
      </c>
      <c r="F10">
        <v>1102</v>
      </c>
      <c r="G10">
        <v>1102.0999999999999</v>
      </c>
      <c r="I10">
        <v>1</v>
      </c>
      <c r="J10" t="str">
        <f>IF(ISBLANK(VLOOKUP(G10,Practical!G:K,5,FALSE)),"BLANK",VLOOKUP(G10,Practical!G:K,5,FALSE))</f>
        <v>BLANK</v>
      </c>
      <c r="K10">
        <f t="shared" si="4"/>
        <v>1</v>
      </c>
      <c r="M10">
        <v>0</v>
      </c>
      <c r="N10">
        <v>1</v>
      </c>
      <c r="O10">
        <v>1</v>
      </c>
      <c r="P10">
        <v>1</v>
      </c>
      <c r="Q10" t="s">
        <v>14</v>
      </c>
      <c r="R10" s="1">
        <v>1202</v>
      </c>
      <c r="S10">
        <f>IF(VLOOKUP(R10,'Answers &amp; Theoretical'!Q:R,2,FALSE)="N/A",1,0)</f>
        <v>0</v>
      </c>
      <c r="T10">
        <f t="shared" si="0"/>
        <v>0</v>
      </c>
      <c r="U10">
        <f t="shared" si="1"/>
        <v>1</v>
      </c>
      <c r="V10">
        <f t="shared" si="2"/>
        <v>0</v>
      </c>
      <c r="W10">
        <f>VLOOKUP(R10,Practical!P:Q,2,FALSE)</f>
        <v>0</v>
      </c>
      <c r="X10">
        <f t="shared" si="8"/>
        <v>0</v>
      </c>
      <c r="Y10" t="str">
        <f t="shared" si="5"/>
        <v>NOT MET</v>
      </c>
      <c r="Z10">
        <f>IF(ISBLANK(VLOOKUP(R10,Table114[[#All],[Control]:[Control Comment]],3,FALSE)),0,1)</f>
        <v>0</v>
      </c>
      <c r="AB10" t="str">
        <f>$Y10</f>
        <v>NOT MET</v>
      </c>
      <c r="AC10" t="str">
        <f t="shared" si="6"/>
        <v>NOT MET</v>
      </c>
      <c r="AD10" t="str">
        <f>$Y10</f>
        <v>NOT MET</v>
      </c>
      <c r="AF10" t="s">
        <v>15</v>
      </c>
      <c r="AG10">
        <f>COUNTIFS(Q:Q, AF10, CHOOSE(MATCH($AF$6, {"L0","L1","L2","L3"}, 0), M:M, N:N, O:O,P:P), 1, S:S, "&lt;&gt;1")</f>
        <v>75</v>
      </c>
      <c r="AH10">
        <f t="shared" ref="AH10:AH12" si="9">AG10*2</f>
        <v>150</v>
      </c>
      <c r="AI10" s="16" t="str">
        <f>SUMIFS(X:X, Q:Q, AF10, CHOOSE(MATCH($AF$6, {"L0","L1","L2","L3"}, 0), M:M, N:N, O:O,P:P), 1)&amp;"/"&amp;AH10</f>
        <v>0/150</v>
      </c>
      <c r="AJ10" s="11">
        <f>IFERROR(SUMIFS(X:X, Q:Q, AF10, CHOOSE(MATCH($AF$6, {"L0","L1","L2","L3"}, 0), M:M, N:N, O:O,P:P), 1) / AH10, "All N/A?")</f>
        <v>0</v>
      </c>
      <c r="AK10" t="str">
        <f>IF('Support(Theoretical)'!AJ10="All N/A?","FAIL",IF(AJ10&lt;80%,"FAIL","PASS"))</f>
        <v>FAIL</v>
      </c>
    </row>
    <row r="11" spans="2:37" x14ac:dyDescent="0.3">
      <c r="B11">
        <v>0</v>
      </c>
      <c r="C11">
        <v>0</v>
      </c>
      <c r="D11">
        <v>1</v>
      </c>
      <c r="E11">
        <v>1</v>
      </c>
      <c r="F11">
        <v>1103</v>
      </c>
      <c r="G11">
        <v>1103.0999999999999</v>
      </c>
      <c r="I11">
        <v>1</v>
      </c>
      <c r="J11" t="str">
        <f>IF(ISBLANK(VLOOKUP(G11,Practical!G:K,5,FALSE)),"BLANK",VLOOKUP(G11,Practical!G:K,5,FALSE))</f>
        <v>BLANK</v>
      </c>
      <c r="K11">
        <f t="shared" si="4"/>
        <v>1</v>
      </c>
      <c r="M11">
        <v>0</v>
      </c>
      <c r="N11">
        <v>1</v>
      </c>
      <c r="O11">
        <v>1</v>
      </c>
      <c r="P11">
        <v>1</v>
      </c>
      <c r="Q11" t="s">
        <v>14</v>
      </c>
      <c r="R11" s="1">
        <v>1203</v>
      </c>
      <c r="S11">
        <f>IF(VLOOKUP(R11,'Answers &amp; Theoretical'!Q:R,2,FALSE)="N/A",1,0)</f>
        <v>0</v>
      </c>
      <c r="T11">
        <f t="shared" si="0"/>
        <v>0</v>
      </c>
      <c r="U11">
        <f t="shared" si="1"/>
        <v>1</v>
      </c>
      <c r="V11">
        <f t="shared" si="2"/>
        <v>0</v>
      </c>
      <c r="W11">
        <f>VLOOKUP(R11,Practical!P:Q,2,FALSE)</f>
        <v>0</v>
      </c>
      <c r="X11">
        <f t="shared" si="8"/>
        <v>0</v>
      </c>
      <c r="Y11" t="str">
        <f t="shared" si="5"/>
        <v>NOT MET</v>
      </c>
      <c r="Z11">
        <f>IF(ISBLANK(VLOOKUP(R11,Table114[[#All],[Control]:[Control Comment]],3,FALSE)),0,1)</f>
        <v>0</v>
      </c>
      <c r="AB11" t="str">
        <f>$Y11</f>
        <v>NOT MET</v>
      </c>
      <c r="AC11" t="str">
        <f t="shared" si="6"/>
        <v>NOT MET</v>
      </c>
      <c r="AD11" t="str">
        <f t="shared" si="6"/>
        <v>NOT MET</v>
      </c>
      <c r="AF11" t="s">
        <v>16</v>
      </c>
      <c r="AG11">
        <f>COUNTIFS(Q:Q, AF11, CHOOSE(MATCH($AF$6, {"L0","L1","L2","L3"}, 0), M:M, N:N, O:O,P:P), 1, S:S, "&lt;&gt;1")</f>
        <v>9</v>
      </c>
      <c r="AH11">
        <f t="shared" si="9"/>
        <v>18</v>
      </c>
      <c r="AI11" s="16" t="str">
        <f>SUMIFS(X:X, Q:Q, AF11, CHOOSE(MATCH($AF$6, {"L0","L1","L2","L3"}, 0), M:M, N:N, O:O,P:P), 1)&amp;"/"&amp;AH11</f>
        <v>0/18</v>
      </c>
      <c r="AJ11" s="11">
        <f>IFERROR(SUMIFS(X:X, Q:Q, AF11, CHOOSE(MATCH($AF$6, {"L0","L1","L2","L3"}, 0), M:M, N:N, O:O,P:P), 1) / AH11, "All N/A?")</f>
        <v>0</v>
      </c>
      <c r="AK11" t="str">
        <f>IF('Support(Theoretical)'!AJ11="All N/A?","FAIL",IF(AJ11&lt;80%,"FAIL","PASS"))</f>
        <v>FAIL</v>
      </c>
    </row>
    <row r="12" spans="2:37" x14ac:dyDescent="0.3">
      <c r="B12">
        <v>0</v>
      </c>
      <c r="C12">
        <v>1</v>
      </c>
      <c r="D12">
        <v>1</v>
      </c>
      <c r="E12">
        <v>1</v>
      </c>
      <c r="F12">
        <v>1200</v>
      </c>
      <c r="G12">
        <v>1200.0999999999999</v>
      </c>
      <c r="I12">
        <v>0</v>
      </c>
      <c r="J12" t="str">
        <f>IF(ISBLANK(VLOOKUP(G12,Practical!G:K,5,FALSE)),"BLANK",VLOOKUP(G12,Practical!G:K,5,FALSE))</f>
        <v>BLANK</v>
      </c>
      <c r="K12">
        <f t="shared" si="4"/>
        <v>0</v>
      </c>
      <c r="M12">
        <v>0</v>
      </c>
      <c r="N12">
        <v>0</v>
      </c>
      <c r="O12">
        <v>0</v>
      </c>
      <c r="P12">
        <v>1</v>
      </c>
      <c r="Q12" t="s">
        <v>14</v>
      </c>
      <c r="R12" s="1">
        <v>1204</v>
      </c>
      <c r="S12">
        <f>IF(VLOOKUP(R12,'Answers &amp; Theoretical'!Q:R,2,FALSE)="N/A",1,0)</f>
        <v>0</v>
      </c>
      <c r="T12">
        <f t="shared" si="0"/>
        <v>0</v>
      </c>
      <c r="U12">
        <f t="shared" si="1"/>
        <v>1</v>
      </c>
      <c r="V12">
        <f t="shared" si="2"/>
        <v>0</v>
      </c>
      <c r="W12">
        <f>VLOOKUP(R12,Practical!P:Q,2,FALSE)</f>
        <v>0</v>
      </c>
      <c r="X12">
        <f t="shared" si="8"/>
        <v>0</v>
      </c>
      <c r="Y12" t="str">
        <f t="shared" si="5"/>
        <v>NOT MET</v>
      </c>
      <c r="Z12">
        <f>IF(ISBLANK(VLOOKUP(R12,Table114[[#All],[Control]:[Control Comment]],3,FALSE)),0,1)</f>
        <v>0</v>
      </c>
      <c r="AD12" t="str">
        <f t="shared" si="6"/>
        <v>NOT MET</v>
      </c>
      <c r="AF12" t="s">
        <v>17</v>
      </c>
      <c r="AG12">
        <f>COUNTIFS(Q:Q, AF12, CHOOSE(MATCH($AF$6, {"L0","L1","L2","L3"}, 0), M:M, N:N, O:O,P:P), 1, S:S, "&lt;&gt;1")</f>
        <v>4</v>
      </c>
      <c r="AH12">
        <f t="shared" si="9"/>
        <v>8</v>
      </c>
      <c r="AI12" s="16" t="str">
        <f>SUMIFS(X:X, Q:Q, AF12, CHOOSE(MATCH($AF$6, {"L0","L1","L2","L3"}, 0), M:M, N:N, O:O,P:P), 1)&amp;"/"&amp;AH12</f>
        <v>0/8</v>
      </c>
      <c r="AJ12" s="11">
        <f>IFERROR(SUMIFS(X:X, Q:Q, AF12, CHOOSE(MATCH($AF$6, {"L0","L1","L2","L3"}, 0), M:M, N:N, O:O,P:P), 1) / AH12, "All N/A?")</f>
        <v>0</v>
      </c>
      <c r="AK12" t="str">
        <f>IF('Support(Theoretical)'!AJ12="All N/A?","FAIL",IF(AJ12&lt;80%,"FAIL","PASS"))</f>
        <v>FAIL</v>
      </c>
    </row>
    <row r="13" spans="2:37" x14ac:dyDescent="0.3">
      <c r="B13">
        <v>0</v>
      </c>
      <c r="C13">
        <v>1</v>
      </c>
      <c r="D13">
        <v>1</v>
      </c>
      <c r="E13">
        <v>1</v>
      </c>
      <c r="F13">
        <v>1200</v>
      </c>
      <c r="G13">
        <v>1200.2</v>
      </c>
      <c r="I13">
        <v>0</v>
      </c>
      <c r="J13" t="str">
        <f>IF(ISBLANK(VLOOKUP(G13,Practical!G:K,5,FALSE)),"BLANK",VLOOKUP(G13,Practical!G:K,5,FALSE))</f>
        <v>BLANK</v>
      </c>
      <c r="K13">
        <f t="shared" si="4"/>
        <v>0</v>
      </c>
      <c r="M13">
        <v>0</v>
      </c>
      <c r="N13">
        <v>0</v>
      </c>
      <c r="O13">
        <v>1</v>
      </c>
      <c r="P13">
        <v>1</v>
      </c>
      <c r="Q13" t="s">
        <v>14</v>
      </c>
      <c r="R13" s="1">
        <v>1205</v>
      </c>
      <c r="S13">
        <f>IF(VLOOKUP(R13,'Answers &amp; Theoretical'!Q:R,2,FALSE)="N/A",1,0)</f>
        <v>0</v>
      </c>
      <c r="T13">
        <f t="shared" si="0"/>
        <v>0</v>
      </c>
      <c r="U13">
        <f t="shared" si="1"/>
        <v>5</v>
      </c>
      <c r="V13">
        <f t="shared" si="2"/>
        <v>0</v>
      </c>
      <c r="W13">
        <f>VLOOKUP(R13,Practical!P:Q,2,FALSE)</f>
        <v>0</v>
      </c>
      <c r="X13">
        <f t="shared" si="8"/>
        <v>0</v>
      </c>
      <c r="Y13" t="str">
        <f t="shared" si="5"/>
        <v>NOT MET</v>
      </c>
      <c r="Z13">
        <f>IF(ISBLANK(VLOOKUP(R13,Table114[[#All],[Control]:[Control Comment]],3,FALSE)),0,1)</f>
        <v>0</v>
      </c>
      <c r="AC13" t="str">
        <f t="shared" ref="AC13:AD33" si="10">$Y13</f>
        <v>NOT MET</v>
      </c>
      <c r="AD13" t="str">
        <f t="shared" si="6"/>
        <v>NOT MET</v>
      </c>
      <c r="AI13" s="16"/>
    </row>
    <row r="14" spans="2:37" x14ac:dyDescent="0.3">
      <c r="B14">
        <v>0</v>
      </c>
      <c r="C14">
        <v>0</v>
      </c>
      <c r="D14">
        <v>1</v>
      </c>
      <c r="E14">
        <v>1</v>
      </c>
      <c r="F14">
        <v>1201</v>
      </c>
      <c r="G14">
        <v>1201.0999999999999</v>
      </c>
      <c r="I14">
        <v>1</v>
      </c>
      <c r="J14" t="str">
        <f>IF(ISBLANK(VLOOKUP(G14,Practical!G:K,5,FALSE)),"BLANK",VLOOKUP(G14,Practical!G:K,5,FALSE))</f>
        <v>BLANK</v>
      </c>
      <c r="K14">
        <f t="shared" si="4"/>
        <v>1</v>
      </c>
      <c r="M14">
        <v>0</v>
      </c>
      <c r="N14">
        <v>0</v>
      </c>
      <c r="O14">
        <v>1</v>
      </c>
      <c r="P14">
        <v>1</v>
      </c>
      <c r="Q14" t="s">
        <v>14</v>
      </c>
      <c r="R14" s="1">
        <v>1206</v>
      </c>
      <c r="S14">
        <f>IF(VLOOKUP(R14,'Answers &amp; Theoretical'!Q:R,2,FALSE)="N/A",1,0)</f>
        <v>0</v>
      </c>
      <c r="T14">
        <f t="shared" si="0"/>
        <v>0</v>
      </c>
      <c r="U14">
        <f t="shared" si="1"/>
        <v>2</v>
      </c>
      <c r="V14">
        <f t="shared" si="2"/>
        <v>0</v>
      </c>
      <c r="W14">
        <f>VLOOKUP(R14,Practical!P:Q,2,FALSE)</f>
        <v>0</v>
      </c>
      <c r="X14">
        <f t="shared" si="8"/>
        <v>0</v>
      </c>
      <c r="Y14" t="str">
        <f t="shared" si="5"/>
        <v>NOT MET</v>
      </c>
      <c r="Z14">
        <f>IF(ISBLANK(VLOOKUP(R14,Table114[[#All],[Control]:[Control Comment]],3,FALSE)),0,1)</f>
        <v>0</v>
      </c>
      <c r="AC14" t="str">
        <f t="shared" si="10"/>
        <v>NOT MET</v>
      </c>
      <c r="AD14" t="str">
        <f t="shared" si="6"/>
        <v>NOT MET</v>
      </c>
      <c r="AF14" t="s">
        <v>21</v>
      </c>
      <c r="AI14" s="16"/>
    </row>
    <row r="15" spans="2:37" x14ac:dyDescent="0.3">
      <c r="B15">
        <v>0</v>
      </c>
      <c r="C15">
        <v>1</v>
      </c>
      <c r="D15">
        <v>1</v>
      </c>
      <c r="E15">
        <v>1</v>
      </c>
      <c r="F15">
        <v>1202</v>
      </c>
      <c r="G15">
        <v>1202.0999999999999</v>
      </c>
      <c r="I15">
        <v>1</v>
      </c>
      <c r="J15" t="str">
        <f>IF(ISBLANK(VLOOKUP(G15,Practical!G:K,5,FALSE)),"BLANK",VLOOKUP(G15,Practical!G:K,5,FALSE))</f>
        <v>BLANK</v>
      </c>
      <c r="K15">
        <f t="shared" si="4"/>
        <v>1</v>
      </c>
      <c r="M15">
        <v>0</v>
      </c>
      <c r="N15">
        <v>1</v>
      </c>
      <c r="O15">
        <v>1</v>
      </c>
      <c r="P15">
        <v>1</v>
      </c>
      <c r="Q15" t="s">
        <v>14</v>
      </c>
      <c r="R15" s="1">
        <v>1300</v>
      </c>
      <c r="S15">
        <f>IF(VLOOKUP(R15,'Answers &amp; Theoretical'!Q:R,2,FALSE)="N/A",1,0)</f>
        <v>0</v>
      </c>
      <c r="T15">
        <f t="shared" si="0"/>
        <v>0</v>
      </c>
      <c r="U15">
        <f t="shared" si="1"/>
        <v>3</v>
      </c>
      <c r="V15">
        <f t="shared" si="2"/>
        <v>0</v>
      </c>
      <c r="W15">
        <f>VLOOKUP(R15,Practical!P:Q,2,FALSE)</f>
        <v>0</v>
      </c>
      <c r="X15">
        <f t="shared" si="8"/>
        <v>0</v>
      </c>
      <c r="Y15" t="str">
        <f t="shared" si="5"/>
        <v>NOT MET</v>
      </c>
      <c r="Z15">
        <f>IF(ISBLANK(VLOOKUP(R15,Table114[[#All],[Control]:[Control Comment]],3,FALSE)),0,1)</f>
        <v>0</v>
      </c>
      <c r="AB15" t="str">
        <f>$Y15</f>
        <v>NOT MET</v>
      </c>
      <c r="AC15" t="str">
        <f t="shared" si="10"/>
        <v>NOT MET</v>
      </c>
      <c r="AD15" t="str">
        <f t="shared" si="6"/>
        <v>NOT MET</v>
      </c>
      <c r="AF15" t="s">
        <v>5</v>
      </c>
      <c r="AG15" t="s">
        <v>440</v>
      </c>
      <c r="AH15" t="s">
        <v>441</v>
      </c>
      <c r="AI15" t="s">
        <v>442</v>
      </c>
      <c r="AJ15" t="s">
        <v>443</v>
      </c>
    </row>
    <row r="16" spans="2:37" x14ac:dyDescent="0.3">
      <c r="B16">
        <v>0</v>
      </c>
      <c r="C16">
        <v>1</v>
      </c>
      <c r="D16">
        <v>1</v>
      </c>
      <c r="E16">
        <v>1</v>
      </c>
      <c r="F16">
        <v>1203</v>
      </c>
      <c r="G16">
        <v>1203.0999999999999</v>
      </c>
      <c r="I16">
        <v>1</v>
      </c>
      <c r="J16" t="str">
        <f>IF(ISBLANK(VLOOKUP(G16,Practical!G:K,5,FALSE)),"BLANK",VLOOKUP(G16,Practical!G:K,5,FALSE))</f>
        <v>BLANK</v>
      </c>
      <c r="K16">
        <f t="shared" si="4"/>
        <v>1</v>
      </c>
      <c r="M16">
        <v>0</v>
      </c>
      <c r="N16">
        <v>0</v>
      </c>
      <c r="O16">
        <v>1</v>
      </c>
      <c r="P16">
        <v>1</v>
      </c>
      <c r="Q16" t="s">
        <v>14</v>
      </c>
      <c r="R16" s="1">
        <v>1301</v>
      </c>
      <c r="S16">
        <f>IF(VLOOKUP(R16,'Answers &amp; Theoretical'!Q:R,2,FALSE)="N/A",1,0)</f>
        <v>0</v>
      </c>
      <c r="T16">
        <f t="shared" si="0"/>
        <v>0</v>
      </c>
      <c r="U16">
        <f t="shared" si="1"/>
        <v>1</v>
      </c>
      <c r="V16">
        <f t="shared" si="2"/>
        <v>0</v>
      </c>
      <c r="W16">
        <f>VLOOKUP(R16,Practical!P:Q,2,FALSE)</f>
        <v>0</v>
      </c>
      <c r="X16">
        <f t="shared" si="8"/>
        <v>0</v>
      </c>
      <c r="Y16" t="str">
        <f t="shared" si="5"/>
        <v>NOT MET</v>
      </c>
      <c r="Z16">
        <f>IF(ISBLANK(VLOOKUP(R16,Table114[[#All],[Control]:[Control Comment]],3,FALSE)),0,1)</f>
        <v>0</v>
      </c>
      <c r="AC16" t="str">
        <f t="shared" si="10"/>
        <v>NOT MET</v>
      </c>
      <c r="AD16" t="str">
        <f t="shared" si="6"/>
        <v>NOT MET</v>
      </c>
      <c r="AF16" t="s">
        <v>13</v>
      </c>
      <c r="AG16">
        <f>COUNTIFS(Q:Q, AF16, CHOOSE(MATCH($AF$14, {"L0","L1","L2","L3"}, 0), M:M, N:N, O:O,P:P), 1, S:S, "&lt;&gt;1")</f>
        <v>2</v>
      </c>
      <c r="AH16">
        <f>AG16*2</f>
        <v>4</v>
      </c>
      <c r="AI16" s="16" t="str">
        <f>SUMIFS(X:X, Q:Q, AF16, CHOOSE(MATCH($AF$14, {"L0","L1","L2","L3"}, 0), M:M, N:N, O:O,P:P), 1)&amp;"/"&amp;AH16</f>
        <v>0/4</v>
      </c>
      <c r="AJ16" s="11">
        <f>IFERROR(SUMIFS(X:X, Q:Q, AF16, CHOOSE(MATCH($AF$14, {"L0","L1","L2","L3"}, 0), M:M, N:N, O:O,P:P), 1) / AH16, "All N/A?")</f>
        <v>0</v>
      </c>
      <c r="AK16" t="str">
        <f>IF('Support(Theoretical)'!AJ16="All N/A?","FAIL",IF(AJ16&lt;80%,"FAIL","PASS"))</f>
        <v>FAIL</v>
      </c>
    </row>
    <row r="17" spans="2:37" x14ac:dyDescent="0.3">
      <c r="B17">
        <v>0</v>
      </c>
      <c r="C17">
        <v>0</v>
      </c>
      <c r="D17">
        <v>0</v>
      </c>
      <c r="E17">
        <v>1</v>
      </c>
      <c r="F17">
        <v>1204</v>
      </c>
      <c r="G17">
        <v>1204.0999999999999</v>
      </c>
      <c r="I17">
        <v>1</v>
      </c>
      <c r="J17" t="str">
        <f>IF(ISBLANK(VLOOKUP(G17,Practical!G:K,5,FALSE)),"BLANK",VLOOKUP(G17,Practical!G:K,5,FALSE))</f>
        <v>BLANK</v>
      </c>
      <c r="K17">
        <f t="shared" si="4"/>
        <v>1</v>
      </c>
      <c r="M17">
        <v>0</v>
      </c>
      <c r="N17">
        <v>1</v>
      </c>
      <c r="O17">
        <v>1</v>
      </c>
      <c r="P17">
        <v>1</v>
      </c>
      <c r="Q17" t="s">
        <v>14</v>
      </c>
      <c r="R17" s="1">
        <v>1400</v>
      </c>
      <c r="S17">
        <f>IF(VLOOKUP(R17,'Answers &amp; Theoretical'!Q:R,2,FALSE)="N/A",1,0)</f>
        <v>0</v>
      </c>
      <c r="T17">
        <f t="shared" si="0"/>
        <v>0</v>
      </c>
      <c r="U17">
        <f t="shared" si="1"/>
        <v>5</v>
      </c>
      <c r="V17">
        <f t="shared" si="2"/>
        <v>0</v>
      </c>
      <c r="W17">
        <f>VLOOKUP(R17,Practical!P:Q,2,FALSE)</f>
        <v>0</v>
      </c>
      <c r="X17">
        <f t="shared" si="8"/>
        <v>0</v>
      </c>
      <c r="Y17" t="str">
        <f t="shared" si="5"/>
        <v>NOT MET</v>
      </c>
      <c r="Z17">
        <f>IF(ISBLANK(VLOOKUP(R17,Table114[[#All],[Control]:[Control Comment]],3,FALSE)),0,1)</f>
        <v>0</v>
      </c>
      <c r="AB17" t="str">
        <f t="shared" ref="AB17:AB23" si="11">$Y17</f>
        <v>NOT MET</v>
      </c>
      <c r="AC17" t="str">
        <f t="shared" si="10"/>
        <v>NOT MET</v>
      </c>
      <c r="AD17" t="str">
        <f t="shared" si="6"/>
        <v>NOT MET</v>
      </c>
      <c r="AF17" t="s">
        <v>14</v>
      </c>
      <c r="AG17">
        <f>COUNTIFS(Q:Q, AF17, CHOOSE(MATCH($AF$14, {"L0","L1","L2","L3"}, 0), M:M, N:N, O:O,P:P), 1, S:S, "&lt;&gt;1")</f>
        <v>18</v>
      </c>
      <c r="AH17">
        <f t="shared" ref="AH17:AH20" si="12">AG17*2</f>
        <v>36</v>
      </c>
      <c r="AI17" s="16" t="str">
        <f>SUMIFS(X:X, Q:Q, AF17, CHOOSE(MATCH($AF$14, {"L0","L1","L2","L3"}, 0), M:M, N:N, O:O,P:P), 1)&amp;"/"&amp;AH17</f>
        <v>0/36</v>
      </c>
      <c r="AJ17" s="11">
        <f>IFERROR(SUMIFS(X:X, Q:Q, AF17, CHOOSE(MATCH($AF$14, {"L0","L1","L2","L3"}, 0), M:M, N:N, O:O,P:P), 1) / AH17, "All N/A?")</f>
        <v>0</v>
      </c>
      <c r="AK17" t="str">
        <f>IF('Support(Theoretical)'!AJ17="All N/A?","FAIL",IF(AJ17&lt;80%,"FAIL","PASS"))</f>
        <v>FAIL</v>
      </c>
    </row>
    <row r="18" spans="2:37" x14ac:dyDescent="0.3">
      <c r="B18">
        <v>0</v>
      </c>
      <c r="C18">
        <v>0</v>
      </c>
      <c r="D18">
        <v>1</v>
      </c>
      <c r="E18">
        <v>1</v>
      </c>
      <c r="F18">
        <v>1205</v>
      </c>
      <c r="G18">
        <v>1205.0999999999999</v>
      </c>
      <c r="I18">
        <v>1</v>
      </c>
      <c r="J18" t="str">
        <f>IF(ISBLANK(VLOOKUP(G18,Practical!G:K,5,FALSE)),"BLANK",VLOOKUP(G18,Practical!G:K,5,FALSE))</f>
        <v>BLANK</v>
      </c>
      <c r="K18">
        <f t="shared" si="4"/>
        <v>1</v>
      </c>
      <c r="M18">
        <v>0</v>
      </c>
      <c r="N18">
        <v>1</v>
      </c>
      <c r="O18">
        <v>1</v>
      </c>
      <c r="P18">
        <v>1</v>
      </c>
      <c r="Q18" t="s">
        <v>14</v>
      </c>
      <c r="R18" s="1">
        <v>1401</v>
      </c>
      <c r="S18">
        <f>IF(VLOOKUP(R18,'Answers &amp; Theoretical'!Q:R,2,FALSE)="N/A",1,0)</f>
        <v>0</v>
      </c>
      <c r="T18">
        <f t="shared" si="0"/>
        <v>0</v>
      </c>
      <c r="U18">
        <f t="shared" si="1"/>
        <v>3</v>
      </c>
      <c r="V18">
        <f t="shared" si="2"/>
        <v>0</v>
      </c>
      <c r="W18">
        <f>VLOOKUP(R18,Practical!P:Q,2,FALSE)</f>
        <v>0</v>
      </c>
      <c r="X18">
        <f t="shared" si="8"/>
        <v>0</v>
      </c>
      <c r="Y18" t="str">
        <f t="shared" si="5"/>
        <v>NOT MET</v>
      </c>
      <c r="Z18">
        <f>IF(ISBLANK(VLOOKUP(R18,Table114[[#All],[Control]:[Control Comment]],3,FALSE)),0,1)</f>
        <v>0</v>
      </c>
      <c r="AB18" t="str">
        <f t="shared" si="11"/>
        <v>NOT MET</v>
      </c>
      <c r="AC18" t="str">
        <f t="shared" si="10"/>
        <v>NOT MET</v>
      </c>
      <c r="AD18" t="str">
        <f t="shared" si="6"/>
        <v>NOT MET</v>
      </c>
      <c r="AF18" t="s">
        <v>15</v>
      </c>
      <c r="AG18">
        <f>COUNTIFS(Q:Q, AF18, CHOOSE(MATCH($AF$14, {"L0","L1","L2","L3"}, 0), M:M, N:N, O:O,P:P), 1, S:S, "&lt;&gt;1")</f>
        <v>95</v>
      </c>
      <c r="AH18">
        <f t="shared" si="12"/>
        <v>190</v>
      </c>
      <c r="AI18" s="16" t="str">
        <f>SUMIFS(X:X, Q:Q, AF18, CHOOSE(MATCH($AF$14, {"L0","L1","L2","L3"}, 0), M:M, N:N, O:O,P:P), 1)&amp;"/"&amp;AH18</f>
        <v>0/190</v>
      </c>
      <c r="AJ18" s="11">
        <f>IFERROR(SUMIFS(X:X, Q:Q, AF18, CHOOSE(MATCH($AF$14, {"L0","L1","L2","L3"}, 0), M:M, N:N, O:O,P:P), 1) / AH18, "All N/A?")</f>
        <v>0</v>
      </c>
      <c r="AK18" t="str">
        <f>IF('Support(Theoretical)'!AJ18="All N/A?","FAIL",IF(AJ18&lt;80%,"FAIL","PASS"))</f>
        <v>FAIL</v>
      </c>
    </row>
    <row r="19" spans="2:37" x14ac:dyDescent="0.3">
      <c r="B19">
        <v>0</v>
      </c>
      <c r="C19">
        <v>0</v>
      </c>
      <c r="D19">
        <v>1</v>
      </c>
      <c r="E19">
        <v>1</v>
      </c>
      <c r="F19">
        <v>1205</v>
      </c>
      <c r="G19">
        <v>1205.2</v>
      </c>
      <c r="I19">
        <v>0</v>
      </c>
      <c r="J19" t="str">
        <f>IF(ISBLANK(VLOOKUP(G19,Practical!G:K,5,FALSE)),"BLANK",VLOOKUP(G19,Practical!G:K,5,FALSE))</f>
        <v>BLANK</v>
      </c>
      <c r="K19">
        <f t="shared" si="4"/>
        <v>1</v>
      </c>
      <c r="M19">
        <v>0</v>
      </c>
      <c r="N19">
        <v>1</v>
      </c>
      <c r="O19">
        <v>1</v>
      </c>
      <c r="P19">
        <v>1</v>
      </c>
      <c r="Q19" t="s">
        <v>14</v>
      </c>
      <c r="R19" s="1">
        <v>1500</v>
      </c>
      <c r="S19">
        <f>IF(VLOOKUP(R19,'Answers &amp; Theoretical'!Q:R,2,FALSE)="N/A",1,0)</f>
        <v>0</v>
      </c>
      <c r="T19">
        <f t="shared" si="0"/>
        <v>0</v>
      </c>
      <c r="U19">
        <f t="shared" si="1"/>
        <v>3</v>
      </c>
      <c r="V19">
        <f t="shared" si="2"/>
        <v>0</v>
      </c>
      <c r="W19">
        <f>VLOOKUP(R19,Practical!P:Q,2,FALSE)</f>
        <v>0</v>
      </c>
      <c r="X19">
        <f t="shared" si="8"/>
        <v>0</v>
      </c>
      <c r="Y19" t="str">
        <f t="shared" si="5"/>
        <v>NOT MET</v>
      </c>
      <c r="Z19">
        <f>IF(ISBLANK(VLOOKUP(R19,Table114[[#All],[Control]:[Control Comment]],3,FALSE)),0,1)</f>
        <v>0</v>
      </c>
      <c r="AB19" t="str">
        <f t="shared" si="11"/>
        <v>NOT MET</v>
      </c>
      <c r="AC19" t="str">
        <f t="shared" si="10"/>
        <v>NOT MET</v>
      </c>
      <c r="AD19" t="str">
        <f t="shared" si="10"/>
        <v>NOT MET</v>
      </c>
      <c r="AF19" t="s">
        <v>16</v>
      </c>
      <c r="AG19">
        <f>COUNTIFS(Q:Q, AF19, CHOOSE(MATCH($AF$14, {"L0","L1","L2","L3"}, 0), M:M, N:N, O:O,P:P), 1, S:S, "&lt;&gt;1")</f>
        <v>15</v>
      </c>
      <c r="AH19">
        <f t="shared" si="12"/>
        <v>30</v>
      </c>
      <c r="AI19" s="16" t="str">
        <f>SUMIFS(X:X, Q:Q, AF19, CHOOSE(MATCH($AF$14, {"L0","L1","L2","L3"}, 0), M:M, N:N, O:O,P:P), 1)&amp;"/"&amp;AH19</f>
        <v>0/30</v>
      </c>
      <c r="AJ19" s="11">
        <f>IFERROR(SUMIFS(X:X, Q:Q, AF19, CHOOSE(MATCH($AF$14, {"L0","L1","L2","L3"}, 0), M:M, N:N, O:O,P:P), 1) / AH19, "All N/A?")</f>
        <v>0</v>
      </c>
      <c r="AK19" t="str">
        <f>IF('Support(Theoretical)'!AJ19="All N/A?","FAIL",IF(AJ19&lt;80%,"FAIL","PASS"))</f>
        <v>FAIL</v>
      </c>
    </row>
    <row r="20" spans="2:37" x14ac:dyDescent="0.3">
      <c r="B20">
        <v>0</v>
      </c>
      <c r="C20">
        <v>0</v>
      </c>
      <c r="D20">
        <v>1</v>
      </c>
      <c r="E20">
        <v>1</v>
      </c>
      <c r="F20">
        <v>1205</v>
      </c>
      <c r="G20">
        <v>1205.3</v>
      </c>
      <c r="I20">
        <v>1</v>
      </c>
      <c r="J20" t="str">
        <f>IF(ISBLANK(VLOOKUP(G20,Practical!G:K,5,FALSE)),"BLANK",VLOOKUP(G20,Practical!G:K,5,FALSE))</f>
        <v>BLANK</v>
      </c>
      <c r="K20">
        <f t="shared" si="4"/>
        <v>1</v>
      </c>
      <c r="M20">
        <v>0</v>
      </c>
      <c r="N20">
        <v>1</v>
      </c>
      <c r="O20">
        <v>1</v>
      </c>
      <c r="P20">
        <v>1</v>
      </c>
      <c r="Q20" t="s">
        <v>14</v>
      </c>
      <c r="R20" s="1">
        <v>1501</v>
      </c>
      <c r="S20">
        <f>IF(VLOOKUP(R20,'Answers &amp; Theoretical'!Q:R,2,FALSE)="N/A",1,0)</f>
        <v>0</v>
      </c>
      <c r="T20">
        <f t="shared" si="0"/>
        <v>0</v>
      </c>
      <c r="U20">
        <f t="shared" si="1"/>
        <v>2</v>
      </c>
      <c r="V20">
        <f t="shared" si="2"/>
        <v>0</v>
      </c>
      <c r="W20">
        <f>VLOOKUP(R20,Practical!P:Q,2,FALSE)</f>
        <v>0</v>
      </c>
      <c r="X20">
        <f t="shared" si="8"/>
        <v>0</v>
      </c>
      <c r="Y20" t="str">
        <f t="shared" si="5"/>
        <v>NOT MET</v>
      </c>
      <c r="Z20">
        <f>IF(ISBLANK(VLOOKUP(R20,Table114[[#All],[Control]:[Control Comment]],3,FALSE)),0,1)</f>
        <v>0</v>
      </c>
      <c r="AB20" t="str">
        <f t="shared" si="11"/>
        <v>NOT MET</v>
      </c>
      <c r="AC20" t="str">
        <f t="shared" si="10"/>
        <v>NOT MET</v>
      </c>
      <c r="AD20" t="str">
        <f t="shared" si="10"/>
        <v>NOT MET</v>
      </c>
      <c r="AF20" t="s">
        <v>17</v>
      </c>
      <c r="AG20">
        <f>COUNTIFS(Q:Q, AF20, CHOOSE(MATCH($AF$14, {"L0","L1","L2","L3"}, 0), M:M, N:N, O:O,P:P), 1, S:S, "&lt;&gt;1")</f>
        <v>9</v>
      </c>
      <c r="AH20">
        <f t="shared" si="12"/>
        <v>18</v>
      </c>
      <c r="AI20" s="16" t="str">
        <f>SUMIFS(X:X, Q:Q, AF20, CHOOSE(MATCH($AF$14, {"L0","L1","L2","L3"}, 0), M:M, N:N, O:O,P:P), 1)&amp;"/"&amp;AH20</f>
        <v>0/18</v>
      </c>
      <c r="AJ20" s="11">
        <f>IFERROR(SUMIFS(X:X, Q:Q, AF20, CHOOSE(MATCH($AF$14, {"L0","L1","L2","L3"}, 0), M:M, N:N, O:O,P:P), 1) / AH20, "All N/A?")</f>
        <v>0</v>
      </c>
      <c r="AK20" t="str">
        <f>IF('Support(Theoretical)'!AJ20="All N/A?","FAIL",IF(AJ20&lt;80%,"FAIL","PASS"))</f>
        <v>FAIL</v>
      </c>
    </row>
    <row r="21" spans="2:37" x14ac:dyDescent="0.3">
      <c r="B21">
        <v>0</v>
      </c>
      <c r="C21">
        <v>0</v>
      </c>
      <c r="D21">
        <v>1</v>
      </c>
      <c r="E21">
        <v>1</v>
      </c>
      <c r="F21">
        <v>1205</v>
      </c>
      <c r="G21">
        <v>1205.4000000000001</v>
      </c>
      <c r="I21">
        <v>0</v>
      </c>
      <c r="J21" t="str">
        <f>IF(ISBLANK(VLOOKUP(G21,Practical!G:K,5,FALSE)),"BLANK",VLOOKUP(G21,Practical!G:K,5,FALSE))</f>
        <v>BLANK</v>
      </c>
      <c r="K21">
        <f t="shared" si="4"/>
        <v>1</v>
      </c>
      <c r="M21">
        <v>0</v>
      </c>
      <c r="N21">
        <v>1</v>
      </c>
      <c r="O21">
        <v>1</v>
      </c>
      <c r="P21">
        <v>1</v>
      </c>
      <c r="Q21" t="s">
        <v>14</v>
      </c>
      <c r="R21" s="1">
        <v>1502</v>
      </c>
      <c r="S21">
        <f>IF(VLOOKUP(R21,'Answers &amp; Theoretical'!Q:R,2,FALSE)="N/A",1,0)</f>
        <v>0</v>
      </c>
      <c r="T21">
        <f t="shared" si="0"/>
        <v>0</v>
      </c>
      <c r="U21">
        <f t="shared" si="1"/>
        <v>2</v>
      </c>
      <c r="V21">
        <f t="shared" si="2"/>
        <v>0</v>
      </c>
      <c r="W21">
        <f>VLOOKUP(R21,Practical!P:Q,2,FALSE)</f>
        <v>0</v>
      </c>
      <c r="X21">
        <f t="shared" si="8"/>
        <v>0</v>
      </c>
      <c r="Y21" t="str">
        <f t="shared" si="5"/>
        <v>NOT MET</v>
      </c>
      <c r="Z21">
        <f>IF(ISBLANK(VLOOKUP(R21,Table114[[#All],[Control]:[Control Comment]],3,FALSE)),0,1)</f>
        <v>0</v>
      </c>
      <c r="AB21" t="str">
        <f t="shared" si="11"/>
        <v>NOT MET</v>
      </c>
      <c r="AC21" t="str">
        <f t="shared" si="10"/>
        <v>NOT MET</v>
      </c>
      <c r="AD21" t="str">
        <f t="shared" si="10"/>
        <v>NOT MET</v>
      </c>
      <c r="AI21" s="16"/>
    </row>
    <row r="22" spans="2:37" x14ac:dyDescent="0.3">
      <c r="B22">
        <v>0</v>
      </c>
      <c r="C22">
        <v>0</v>
      </c>
      <c r="D22">
        <v>1</v>
      </c>
      <c r="E22">
        <v>1</v>
      </c>
      <c r="F22">
        <v>1205</v>
      </c>
      <c r="G22">
        <v>1205.5</v>
      </c>
      <c r="I22">
        <v>1</v>
      </c>
      <c r="J22" t="str">
        <f>IF(ISBLANK(VLOOKUP(G22,Practical!G:K,5,FALSE)),"BLANK",VLOOKUP(G22,Practical!G:K,5,FALSE))</f>
        <v>BLANK</v>
      </c>
      <c r="K22">
        <f t="shared" si="4"/>
        <v>1</v>
      </c>
      <c r="M22">
        <v>0</v>
      </c>
      <c r="N22">
        <v>1</v>
      </c>
      <c r="O22">
        <v>1</v>
      </c>
      <c r="P22">
        <v>1</v>
      </c>
      <c r="Q22" t="s">
        <v>14</v>
      </c>
      <c r="R22" s="1">
        <v>1503</v>
      </c>
      <c r="S22">
        <f>IF(VLOOKUP(R22,'Answers &amp; Theoretical'!Q:R,2,FALSE)="N/A",1,0)</f>
        <v>0</v>
      </c>
      <c r="T22">
        <f t="shared" si="0"/>
        <v>0</v>
      </c>
      <c r="U22">
        <f t="shared" si="1"/>
        <v>2</v>
      </c>
      <c r="V22">
        <f t="shared" si="2"/>
        <v>0</v>
      </c>
      <c r="W22">
        <f>VLOOKUP(R22,Practical!P:Q,2,FALSE)</f>
        <v>0</v>
      </c>
      <c r="X22">
        <f t="shared" si="8"/>
        <v>0</v>
      </c>
      <c r="Y22" t="str">
        <f t="shared" si="5"/>
        <v>NOT MET</v>
      </c>
      <c r="Z22">
        <f>IF(ISBLANK(VLOOKUP(R22,Table114[[#All],[Control]:[Control Comment]],3,FALSE)),0,1)</f>
        <v>0</v>
      </c>
      <c r="AB22" t="str">
        <f t="shared" si="11"/>
        <v>NOT MET</v>
      </c>
      <c r="AC22" t="str">
        <f t="shared" si="10"/>
        <v>NOT MET</v>
      </c>
      <c r="AD22" t="str">
        <f t="shared" si="10"/>
        <v>NOT MET</v>
      </c>
      <c r="AF22" t="s">
        <v>22</v>
      </c>
      <c r="AI22" s="16"/>
    </row>
    <row r="23" spans="2:37" x14ac:dyDescent="0.3">
      <c r="B23">
        <v>0</v>
      </c>
      <c r="C23">
        <v>0</v>
      </c>
      <c r="D23">
        <v>1</v>
      </c>
      <c r="E23">
        <v>1</v>
      </c>
      <c r="F23">
        <v>1206</v>
      </c>
      <c r="G23">
        <v>1206.0999999999999</v>
      </c>
      <c r="I23">
        <v>0</v>
      </c>
      <c r="J23" t="str">
        <f>IF(ISBLANK(VLOOKUP(G23,Practical!G:K,5,FALSE)),"BLANK",VLOOKUP(G23,Practical!G:K,5,FALSE))</f>
        <v>BLANK</v>
      </c>
      <c r="K23">
        <f t="shared" si="4"/>
        <v>0</v>
      </c>
      <c r="M23">
        <v>0</v>
      </c>
      <c r="N23">
        <v>1</v>
      </c>
      <c r="O23">
        <v>1</v>
      </c>
      <c r="P23">
        <v>1</v>
      </c>
      <c r="Q23" t="s">
        <v>15</v>
      </c>
      <c r="R23" s="1">
        <v>2100</v>
      </c>
      <c r="S23">
        <f>IF(VLOOKUP(R23,'Answers &amp; Theoretical'!Q:R,2,FALSE)="N/A",1,0)</f>
        <v>0</v>
      </c>
      <c r="T23">
        <f t="shared" si="0"/>
        <v>0</v>
      </c>
      <c r="U23">
        <f t="shared" si="1"/>
        <v>2</v>
      </c>
      <c r="V23">
        <f t="shared" si="2"/>
        <v>0</v>
      </c>
      <c r="W23">
        <f>VLOOKUP(R23,Practical!P:Q,2,FALSE)</f>
        <v>0</v>
      </c>
      <c r="X23">
        <f t="shared" si="8"/>
        <v>0</v>
      </c>
      <c r="Y23" t="str">
        <f t="shared" si="5"/>
        <v>NOT MET</v>
      </c>
      <c r="Z23">
        <f>IF(ISBLANK(VLOOKUP(R23,Table114[[#All],[Control]:[Control Comment]],3,FALSE)),0,1)</f>
        <v>0</v>
      </c>
      <c r="AB23" t="str">
        <f t="shared" si="11"/>
        <v>NOT MET</v>
      </c>
      <c r="AC23" t="str">
        <f t="shared" si="10"/>
        <v>NOT MET</v>
      </c>
      <c r="AD23" t="str">
        <f t="shared" si="10"/>
        <v>NOT MET</v>
      </c>
      <c r="AF23" t="s">
        <v>5</v>
      </c>
      <c r="AG23" t="s">
        <v>440</v>
      </c>
      <c r="AH23" t="s">
        <v>441</v>
      </c>
      <c r="AI23" t="s">
        <v>442</v>
      </c>
      <c r="AJ23" t="s">
        <v>443</v>
      </c>
    </row>
    <row r="24" spans="2:37" x14ac:dyDescent="0.3">
      <c r="B24">
        <v>0</v>
      </c>
      <c r="C24">
        <v>0</v>
      </c>
      <c r="D24">
        <v>1</v>
      </c>
      <c r="E24">
        <v>1</v>
      </c>
      <c r="F24">
        <v>1206</v>
      </c>
      <c r="G24">
        <v>1206.2</v>
      </c>
      <c r="I24">
        <v>0</v>
      </c>
      <c r="J24" t="str">
        <f>IF(ISBLANK(VLOOKUP(G24,Practical!G:K,5,FALSE)),"BLANK",VLOOKUP(G24,Practical!G:K,5,FALSE))</f>
        <v>BLANK</v>
      </c>
      <c r="K24">
        <f t="shared" si="4"/>
        <v>0</v>
      </c>
      <c r="M24">
        <v>0</v>
      </c>
      <c r="N24">
        <v>0</v>
      </c>
      <c r="O24">
        <v>1</v>
      </c>
      <c r="P24">
        <v>1</v>
      </c>
      <c r="Q24" t="s">
        <v>15</v>
      </c>
      <c r="R24" s="1">
        <v>2101</v>
      </c>
      <c r="S24">
        <f>IF(VLOOKUP(R24,'Answers &amp; Theoretical'!Q:R,2,FALSE)="N/A",1,0)</f>
        <v>0</v>
      </c>
      <c r="T24">
        <f t="shared" si="0"/>
        <v>0</v>
      </c>
      <c r="U24">
        <f t="shared" si="1"/>
        <v>1</v>
      </c>
      <c r="V24">
        <f t="shared" si="2"/>
        <v>0</v>
      </c>
      <c r="W24">
        <f>VLOOKUP(R24,Practical!P:Q,2,FALSE)</f>
        <v>0</v>
      </c>
      <c r="X24">
        <f t="shared" si="8"/>
        <v>0</v>
      </c>
      <c r="Y24" t="str">
        <f t="shared" si="5"/>
        <v>NOT MET</v>
      </c>
      <c r="Z24">
        <f>IF(ISBLANK(VLOOKUP(R24,Table114[[#All],[Control]:[Control Comment]],3,FALSE)),0,1)</f>
        <v>0</v>
      </c>
      <c r="AC24" t="str">
        <f t="shared" si="10"/>
        <v>NOT MET</v>
      </c>
      <c r="AD24" t="str">
        <f t="shared" si="10"/>
        <v>NOT MET</v>
      </c>
      <c r="AF24" t="s">
        <v>13</v>
      </c>
      <c r="AG24">
        <f>COUNTIFS(Q:Q, AF24, CHOOSE(MATCH($AF$22, {"L0","L1","L2","L3"}, 0), M:M, N:N, O:O,P:P), 1, S:S, "&lt;&gt;1")</f>
        <v>2</v>
      </c>
      <c r="AH24">
        <f>AG24*2</f>
        <v>4</v>
      </c>
      <c r="AI24" s="16" t="str">
        <f>SUMIFS(X:X, Q:Q, AF24, CHOOSE(MATCH($AF$22, {"L0","L1","L2","L3"}, 0), M:M, N:N, O:O,P:P), 1)&amp;"/"&amp;AH24</f>
        <v>0/4</v>
      </c>
      <c r="AJ24" s="11">
        <f>IFERROR(SUMIFS(X:X, Q:Q, AF24, CHOOSE(MATCH($AF$22, {"L0","L1","L2","L3"}, 0), M:M, N:N, O:O,P:P), 1) / AH24, "All N/A?")</f>
        <v>0</v>
      </c>
      <c r="AK24" t="str">
        <f>IF('Support(Theoretical)'!AJ24="All N/A?","FAIL",IF(AJ24&lt;100%,"FAIL","PASS"))</f>
        <v>FAIL</v>
      </c>
    </row>
    <row r="25" spans="2:37" x14ac:dyDescent="0.3">
      <c r="B25">
        <v>0</v>
      </c>
      <c r="C25">
        <v>1</v>
      </c>
      <c r="D25">
        <v>1</v>
      </c>
      <c r="E25">
        <v>1</v>
      </c>
      <c r="F25">
        <v>1300</v>
      </c>
      <c r="G25">
        <v>1300.0999999999999</v>
      </c>
      <c r="I25">
        <v>0</v>
      </c>
      <c r="J25" t="str">
        <f>IF(ISBLANK(VLOOKUP(G25,Practical!G:K,5,FALSE)),"BLANK",VLOOKUP(G25,Practical!G:K,5,FALSE))</f>
        <v>BLANK</v>
      </c>
      <c r="K25">
        <f t="shared" si="4"/>
        <v>0</v>
      </c>
      <c r="M25">
        <v>0</v>
      </c>
      <c r="N25">
        <v>1</v>
      </c>
      <c r="O25">
        <v>1</v>
      </c>
      <c r="P25">
        <v>1</v>
      </c>
      <c r="Q25" t="s">
        <v>15</v>
      </c>
      <c r="R25" s="1">
        <v>2200</v>
      </c>
      <c r="S25">
        <f>IF(VLOOKUP(R25,'Answers &amp; Theoretical'!Q:R,2,FALSE)="N/A",1,0)</f>
        <v>0</v>
      </c>
      <c r="T25">
        <f t="shared" si="0"/>
        <v>0</v>
      </c>
      <c r="U25">
        <f t="shared" si="1"/>
        <v>3</v>
      </c>
      <c r="V25">
        <f t="shared" si="2"/>
        <v>0</v>
      </c>
      <c r="W25">
        <f>VLOOKUP(R25,Practical!P:Q,2,FALSE)</f>
        <v>0</v>
      </c>
      <c r="X25">
        <f t="shared" si="8"/>
        <v>0</v>
      </c>
      <c r="Y25" t="str">
        <f t="shared" si="5"/>
        <v>NOT MET</v>
      </c>
      <c r="Z25">
        <f>IF(ISBLANK(VLOOKUP(R25,Table114[[#All],[Control]:[Control Comment]],3,FALSE)),0,1)</f>
        <v>0</v>
      </c>
      <c r="AB25" t="str">
        <f>$Y25</f>
        <v>NOT MET</v>
      </c>
      <c r="AC25" t="str">
        <f t="shared" si="10"/>
        <v>NOT MET</v>
      </c>
      <c r="AD25" t="str">
        <f t="shared" si="10"/>
        <v>NOT MET</v>
      </c>
      <c r="AF25" t="s">
        <v>14</v>
      </c>
      <c r="AG25">
        <f>COUNTIFS(Q:Q, AF25, CHOOSE(MATCH($AF$22, {"L0","L1","L2","L3"}, 0), M:M, N:N, O:O,P:P), 1, S:S, "&lt;&gt;1")</f>
        <v>19</v>
      </c>
      <c r="AH25">
        <f t="shared" ref="AH25:AH28" si="13">AG25*2</f>
        <v>38</v>
      </c>
      <c r="AI25" s="16" t="str">
        <f>SUMIFS(X:X, Q:Q, AF25, CHOOSE(MATCH($AF$22, {"L0","L1","L2","L3"}, 0), M:M, N:N, O:O,P:P), 1)&amp;"/"&amp;AH25</f>
        <v>0/38</v>
      </c>
      <c r="AJ25" s="11">
        <f>IFERROR(SUMIFS(X:X, Q:Q, AF25, CHOOSE(MATCH($AF$22, {"L0","L1","L2","L3"}, 0), M:M, N:N, O:O,P:P), 1) / AH25, "All N/A?")</f>
        <v>0</v>
      </c>
      <c r="AK25" t="str">
        <f>IF('Support(Theoretical)'!AJ25="All N/A?","FAIL",IF(AJ25&lt;100%,"FAIL","PASS"))</f>
        <v>FAIL</v>
      </c>
    </row>
    <row r="26" spans="2:37" x14ac:dyDescent="0.3">
      <c r="B26">
        <v>0</v>
      </c>
      <c r="C26">
        <v>1</v>
      </c>
      <c r="D26">
        <v>1</v>
      </c>
      <c r="E26">
        <v>1</v>
      </c>
      <c r="F26">
        <v>1300</v>
      </c>
      <c r="G26">
        <v>1300.2</v>
      </c>
      <c r="I26">
        <v>0</v>
      </c>
      <c r="J26" t="str">
        <f>IF(ISBLANK(VLOOKUP(G26,Practical!G:K,5,FALSE)),"BLANK",VLOOKUP(G26,Practical!G:K,5,FALSE))</f>
        <v>BLANK</v>
      </c>
      <c r="K26">
        <f t="shared" si="4"/>
        <v>0</v>
      </c>
      <c r="M26">
        <v>0</v>
      </c>
      <c r="N26">
        <v>0</v>
      </c>
      <c r="O26">
        <v>1</v>
      </c>
      <c r="P26">
        <v>1</v>
      </c>
      <c r="Q26" t="s">
        <v>15</v>
      </c>
      <c r="R26" s="1">
        <v>2201</v>
      </c>
      <c r="S26">
        <f>IF(VLOOKUP(R26,'Answers &amp; Theoretical'!Q:R,2,FALSE)="N/A",1,0)</f>
        <v>0</v>
      </c>
      <c r="T26">
        <f t="shared" si="0"/>
        <v>0</v>
      </c>
      <c r="U26">
        <f t="shared" si="1"/>
        <v>2</v>
      </c>
      <c r="V26">
        <f t="shared" si="2"/>
        <v>0</v>
      </c>
      <c r="W26">
        <f>VLOOKUP(R26,Practical!P:Q,2,FALSE)</f>
        <v>0</v>
      </c>
      <c r="X26">
        <f t="shared" si="8"/>
        <v>0</v>
      </c>
      <c r="Y26" t="str">
        <f t="shared" si="5"/>
        <v>NOT MET</v>
      </c>
      <c r="Z26">
        <f>IF(ISBLANK(VLOOKUP(R26,Table114[[#All],[Control]:[Control Comment]],3,FALSE)),0,1)</f>
        <v>0</v>
      </c>
      <c r="AC26" t="str">
        <f t="shared" si="10"/>
        <v>NOT MET</v>
      </c>
      <c r="AD26" t="str">
        <f t="shared" si="10"/>
        <v>NOT MET</v>
      </c>
      <c r="AF26" t="s">
        <v>15</v>
      </c>
      <c r="AG26">
        <f>COUNTIFS(Q:Q, AF26, CHOOSE(MATCH($AF$22, {"L0","L1","L2","L3"}, 0), M:M, N:N, O:O,P:P), 1, S:S, "&lt;&gt;1")</f>
        <v>98</v>
      </c>
      <c r="AH26">
        <f t="shared" si="13"/>
        <v>196</v>
      </c>
      <c r="AI26" s="16" t="str">
        <f>SUMIFS(X:X, Q:Q, AF26, CHOOSE(MATCH($AF$22, {"L0","L1","L2","L3"}, 0), M:M, N:N, O:O,P:P), 1)&amp;"/"&amp;AH26</f>
        <v>0/196</v>
      </c>
      <c r="AJ26" s="11">
        <f>IFERROR(SUMIFS(X:X, Q:Q, AF26, CHOOSE(MATCH($AF$22, {"L0","L1","L2","L3"}, 0), M:M, N:N, O:O,P:P), 1) / AH26, "All N/A?")</f>
        <v>0</v>
      </c>
      <c r="AK26" t="str">
        <f>IF('Support(Theoretical)'!AJ26="All N/A?","FAIL",IF(AJ26&lt;100%,"FAIL","PASS"))</f>
        <v>FAIL</v>
      </c>
    </row>
    <row r="27" spans="2:37" x14ac:dyDescent="0.3">
      <c r="B27">
        <v>0</v>
      </c>
      <c r="C27">
        <v>1</v>
      </c>
      <c r="D27">
        <v>1</v>
      </c>
      <c r="E27">
        <v>1</v>
      </c>
      <c r="F27">
        <v>1300</v>
      </c>
      <c r="G27">
        <v>1300.3</v>
      </c>
      <c r="I27">
        <v>0</v>
      </c>
      <c r="J27" t="str">
        <f>IF(ISBLANK(VLOOKUP(G27,Practical!G:K,5,FALSE)),"BLANK",VLOOKUP(G27,Practical!G:K,5,FALSE))</f>
        <v>BLANK</v>
      </c>
      <c r="K27">
        <f t="shared" si="4"/>
        <v>0</v>
      </c>
      <c r="M27">
        <v>0</v>
      </c>
      <c r="N27">
        <v>0</v>
      </c>
      <c r="O27">
        <v>1</v>
      </c>
      <c r="P27">
        <v>1</v>
      </c>
      <c r="Q27" t="s">
        <v>15</v>
      </c>
      <c r="R27" s="1">
        <v>2202</v>
      </c>
      <c r="S27">
        <f>IF(VLOOKUP(R27,'Answers &amp; Theoretical'!Q:R,2,FALSE)="N/A",1,0)</f>
        <v>0</v>
      </c>
      <c r="T27">
        <f t="shared" si="0"/>
        <v>0</v>
      </c>
      <c r="U27">
        <f t="shared" si="1"/>
        <v>1</v>
      </c>
      <c r="V27">
        <f t="shared" si="2"/>
        <v>0</v>
      </c>
      <c r="W27">
        <f>VLOOKUP(R27,Practical!P:Q,2,FALSE)</f>
        <v>0</v>
      </c>
      <c r="X27">
        <f t="shared" si="8"/>
        <v>0</v>
      </c>
      <c r="Y27" t="str">
        <f t="shared" si="5"/>
        <v>NOT MET</v>
      </c>
      <c r="Z27">
        <f>IF(ISBLANK(VLOOKUP(R27,Table114[[#All],[Control]:[Control Comment]],3,FALSE)),0,1)</f>
        <v>0</v>
      </c>
      <c r="AC27" t="str">
        <f t="shared" si="10"/>
        <v>NOT MET</v>
      </c>
      <c r="AD27" t="str">
        <f t="shared" si="10"/>
        <v>NOT MET</v>
      </c>
      <c r="AF27" t="s">
        <v>16</v>
      </c>
      <c r="AG27">
        <f>COUNTIFS(Q:Q, AF27, CHOOSE(MATCH($AF$22, {"L0","L1","L2","L3"}, 0), M:M, N:N, O:O,P:P), 1, S:S, "&lt;&gt;1")</f>
        <v>15</v>
      </c>
      <c r="AH27">
        <f t="shared" si="13"/>
        <v>30</v>
      </c>
      <c r="AI27" s="16" t="str">
        <f>SUMIFS(X:X, Q:Q, AF27, CHOOSE(MATCH($AF$22, {"L0","L1","L2","L3"}, 0), M:M, N:N, O:O,P:P), 1)&amp;"/"&amp;AH27</f>
        <v>0/30</v>
      </c>
      <c r="AJ27" s="11">
        <f>IFERROR(SUMIFS(X:X, Q:Q, AF27, CHOOSE(MATCH($AF$22, {"L0","L1","L2","L3"}, 0), M:M, N:N, O:O,P:P), 1) / AH27, "All N/A?")</f>
        <v>0</v>
      </c>
      <c r="AK27" t="str">
        <f>IF('Support(Theoretical)'!AJ27="All N/A?","FAIL",IF(AJ27&lt;100%,"FAIL","PASS"))</f>
        <v>FAIL</v>
      </c>
    </row>
    <row r="28" spans="2:37" x14ac:dyDescent="0.3">
      <c r="B28">
        <v>0</v>
      </c>
      <c r="C28">
        <v>0</v>
      </c>
      <c r="D28">
        <v>1</v>
      </c>
      <c r="E28">
        <v>1</v>
      </c>
      <c r="F28">
        <v>1301</v>
      </c>
      <c r="G28">
        <v>1301.0999999999999</v>
      </c>
      <c r="I28">
        <v>1</v>
      </c>
      <c r="J28" t="str">
        <f>IF(ISBLANK(VLOOKUP(G28,Practical!G:K,5,FALSE)),"BLANK",VLOOKUP(G28,Practical!G:K,5,FALSE))</f>
        <v>BLANK</v>
      </c>
      <c r="K28">
        <f t="shared" si="4"/>
        <v>1</v>
      </c>
      <c r="M28">
        <v>0</v>
      </c>
      <c r="N28">
        <v>0</v>
      </c>
      <c r="O28">
        <v>1</v>
      </c>
      <c r="P28">
        <v>1</v>
      </c>
      <c r="Q28" t="s">
        <v>15</v>
      </c>
      <c r="R28" s="1">
        <v>2203</v>
      </c>
      <c r="S28">
        <f>IF(VLOOKUP(R28,'Answers &amp; Theoretical'!Q:R,2,FALSE)="N/A",1,0)</f>
        <v>0</v>
      </c>
      <c r="T28">
        <f t="shared" si="0"/>
        <v>0</v>
      </c>
      <c r="U28">
        <f t="shared" si="1"/>
        <v>2</v>
      </c>
      <c r="V28">
        <f t="shared" si="2"/>
        <v>0</v>
      </c>
      <c r="W28">
        <f>VLOOKUP(R28,Practical!P:Q,2,FALSE)</f>
        <v>0</v>
      </c>
      <c r="X28">
        <f t="shared" si="8"/>
        <v>0</v>
      </c>
      <c r="Y28" t="str">
        <f t="shared" si="5"/>
        <v>NOT MET</v>
      </c>
      <c r="Z28">
        <f>IF(ISBLANK(VLOOKUP(R28,Table114[[#All],[Control]:[Control Comment]],3,FALSE)),0,1)</f>
        <v>0</v>
      </c>
      <c r="AC28" t="str">
        <f t="shared" si="10"/>
        <v>NOT MET</v>
      </c>
      <c r="AD28" t="str">
        <f t="shared" si="10"/>
        <v>NOT MET</v>
      </c>
      <c r="AF28" t="s">
        <v>17</v>
      </c>
      <c r="AG28">
        <f>COUNTIFS(Q:Q, AF28, CHOOSE(MATCH($AF$22, {"L0","L1","L2","L3"}, 0), M:M, N:N, O:O,P:P), 1, S:S, "&lt;&gt;1")</f>
        <v>10</v>
      </c>
      <c r="AH28">
        <f t="shared" si="13"/>
        <v>20</v>
      </c>
      <c r="AI28" s="16" t="str">
        <f>SUMIFS(X:X, Q:Q, AF28, CHOOSE(MATCH($AF$22, {"L0","L1","L2","L3"}, 0), M:M, N:N, O:O,P:P), 1)&amp;"/"&amp;AH28</f>
        <v>0/20</v>
      </c>
      <c r="AJ28" s="11">
        <f>IFERROR(SUMIFS(X:X, Q:Q, AF28, CHOOSE(MATCH($AF$22, {"L0","L1","L2","L3"}, 0), M:M, N:N, O:O,P:P), 1) / AH28, "All N/A?")</f>
        <v>0</v>
      </c>
      <c r="AK28" t="str">
        <f>IF('Support(Theoretical)'!AJ28="All N/A?","FAIL",IF(AJ28&lt;100%,"FAIL","PASS"))</f>
        <v>FAIL</v>
      </c>
    </row>
    <row r="29" spans="2:37" x14ac:dyDescent="0.3">
      <c r="B29">
        <v>0</v>
      </c>
      <c r="C29">
        <v>1</v>
      </c>
      <c r="D29">
        <v>1</v>
      </c>
      <c r="E29">
        <v>1</v>
      </c>
      <c r="F29">
        <v>1400</v>
      </c>
      <c r="G29">
        <v>1400.1</v>
      </c>
      <c r="I29">
        <v>0</v>
      </c>
      <c r="J29" t="str">
        <f>IF(ISBLANK(VLOOKUP(G29,Practical!G:K,5,FALSE)),"BLANK",VLOOKUP(G29,Practical!G:K,5,FALSE))</f>
        <v>BLANK</v>
      </c>
      <c r="K29">
        <f t="shared" si="4"/>
        <v>0</v>
      </c>
      <c r="M29">
        <v>0</v>
      </c>
      <c r="N29">
        <v>1</v>
      </c>
      <c r="O29">
        <v>1</v>
      </c>
      <c r="P29">
        <v>1</v>
      </c>
      <c r="Q29" t="s">
        <v>15</v>
      </c>
      <c r="R29" s="1">
        <v>2204</v>
      </c>
      <c r="S29">
        <f>IF(VLOOKUP(R29,'Answers &amp; Theoretical'!Q:R,2,FALSE)="N/A",1,0)</f>
        <v>0</v>
      </c>
      <c r="T29">
        <f t="shared" si="0"/>
        <v>0</v>
      </c>
      <c r="U29">
        <f t="shared" si="1"/>
        <v>1</v>
      </c>
      <c r="V29">
        <f t="shared" si="2"/>
        <v>0</v>
      </c>
      <c r="W29">
        <f>VLOOKUP(R29,Practical!P:Q,2,FALSE)</f>
        <v>0</v>
      </c>
      <c r="X29">
        <f t="shared" si="8"/>
        <v>0</v>
      </c>
      <c r="Y29" t="str">
        <f t="shared" si="5"/>
        <v>NOT MET</v>
      </c>
      <c r="Z29">
        <f>IF(ISBLANK(VLOOKUP(R29,Table114[[#All],[Control]:[Control Comment]],3,FALSE)),0,1)</f>
        <v>0</v>
      </c>
      <c r="AB29" t="str">
        <f>$Y29</f>
        <v>NOT MET</v>
      </c>
      <c r="AC29" t="str">
        <f t="shared" si="10"/>
        <v>NOT MET</v>
      </c>
      <c r="AD29" t="str">
        <f t="shared" si="10"/>
        <v>NOT MET</v>
      </c>
    </row>
    <row r="30" spans="2:37" x14ac:dyDescent="0.3">
      <c r="B30">
        <v>0</v>
      </c>
      <c r="C30">
        <v>1</v>
      </c>
      <c r="D30">
        <v>1</v>
      </c>
      <c r="E30">
        <v>1</v>
      </c>
      <c r="F30">
        <v>1400</v>
      </c>
      <c r="G30">
        <v>1400.2</v>
      </c>
      <c r="I30">
        <v>0</v>
      </c>
      <c r="J30" t="str">
        <f>IF(ISBLANK(VLOOKUP(G30,Practical!G:K,5,FALSE)),"BLANK",VLOOKUP(G30,Practical!G:K,5,FALSE))</f>
        <v>BLANK</v>
      </c>
      <c r="K30">
        <f t="shared" si="4"/>
        <v>0</v>
      </c>
      <c r="M30">
        <v>0</v>
      </c>
      <c r="N30">
        <v>1</v>
      </c>
      <c r="O30">
        <v>1</v>
      </c>
      <c r="P30">
        <v>1</v>
      </c>
      <c r="Q30" t="s">
        <v>15</v>
      </c>
      <c r="R30" s="1">
        <v>2205</v>
      </c>
      <c r="S30">
        <f>IF(VLOOKUP(R30,'Answers &amp; Theoretical'!Q:R,2,FALSE)="N/A",1,0)</f>
        <v>0</v>
      </c>
      <c r="T30">
        <f t="shared" si="0"/>
        <v>0</v>
      </c>
      <c r="U30">
        <f t="shared" si="1"/>
        <v>1</v>
      </c>
      <c r="V30">
        <f t="shared" si="2"/>
        <v>0</v>
      </c>
      <c r="W30">
        <f>VLOOKUP(R30,Practical!P:Q,2,FALSE)</f>
        <v>0</v>
      </c>
      <c r="X30">
        <f t="shared" si="8"/>
        <v>0</v>
      </c>
      <c r="Y30" t="str">
        <f t="shared" si="5"/>
        <v>NOT MET</v>
      </c>
      <c r="Z30">
        <f>IF(ISBLANK(VLOOKUP(R30,Table114[[#All],[Control]:[Control Comment]],3,FALSE)),0,1)</f>
        <v>0</v>
      </c>
      <c r="AB30" t="str">
        <f>$Y30</f>
        <v>NOT MET</v>
      </c>
      <c r="AC30" t="str">
        <f t="shared" si="10"/>
        <v>NOT MET</v>
      </c>
      <c r="AD30" t="str">
        <f t="shared" si="10"/>
        <v>NOT MET</v>
      </c>
    </row>
    <row r="31" spans="2:37" x14ac:dyDescent="0.3">
      <c r="B31">
        <v>0</v>
      </c>
      <c r="C31">
        <v>1</v>
      </c>
      <c r="D31">
        <v>1</v>
      </c>
      <c r="E31">
        <v>1</v>
      </c>
      <c r="F31">
        <v>1400</v>
      </c>
      <c r="G31">
        <v>1400.3</v>
      </c>
      <c r="I31">
        <v>0</v>
      </c>
      <c r="J31" t="str">
        <f>IF(ISBLANK(VLOOKUP(G31,Practical!G:K,5,FALSE)),"BLANK",VLOOKUP(G31,Practical!G:K,5,FALSE))</f>
        <v>BLANK</v>
      </c>
      <c r="K31">
        <f t="shared" si="4"/>
        <v>0</v>
      </c>
      <c r="M31">
        <v>0</v>
      </c>
      <c r="N31">
        <v>1</v>
      </c>
      <c r="O31">
        <v>1</v>
      </c>
      <c r="P31">
        <v>1</v>
      </c>
      <c r="Q31" t="s">
        <v>15</v>
      </c>
      <c r="R31" s="1">
        <v>2206</v>
      </c>
      <c r="S31">
        <f>IF(VLOOKUP(R31,'Answers &amp; Theoretical'!Q:R,2,FALSE)="N/A",1,0)</f>
        <v>0</v>
      </c>
      <c r="T31">
        <f t="shared" si="0"/>
        <v>0</v>
      </c>
      <c r="U31">
        <f t="shared" si="1"/>
        <v>1</v>
      </c>
      <c r="V31">
        <f t="shared" si="2"/>
        <v>0</v>
      </c>
      <c r="W31">
        <f>VLOOKUP(R31,Practical!P:Q,2,FALSE)</f>
        <v>0</v>
      </c>
      <c r="X31">
        <f t="shared" si="8"/>
        <v>0</v>
      </c>
      <c r="Y31" t="str">
        <f t="shared" si="5"/>
        <v>NOT MET</v>
      </c>
      <c r="Z31">
        <f>IF(ISBLANK(VLOOKUP(R31,Table114[[#All],[Control]:[Control Comment]],3,FALSE)),0,1)</f>
        <v>0</v>
      </c>
      <c r="AB31" t="str">
        <f>$Y31</f>
        <v>NOT MET</v>
      </c>
      <c r="AC31" t="str">
        <f t="shared" si="10"/>
        <v>NOT MET</v>
      </c>
      <c r="AD31" t="str">
        <f t="shared" si="10"/>
        <v>NOT MET</v>
      </c>
    </row>
    <row r="32" spans="2:37" x14ac:dyDescent="0.3">
      <c r="B32">
        <v>0</v>
      </c>
      <c r="C32">
        <v>1</v>
      </c>
      <c r="D32">
        <v>1</v>
      </c>
      <c r="E32">
        <v>1</v>
      </c>
      <c r="F32">
        <v>1400</v>
      </c>
      <c r="G32">
        <v>1400.4</v>
      </c>
      <c r="I32">
        <v>0</v>
      </c>
      <c r="J32" t="str">
        <f>IF(ISBLANK(VLOOKUP(G32,Practical!G:K,5,FALSE)),"BLANK",VLOOKUP(G32,Practical!G:K,5,FALSE))</f>
        <v>BLANK</v>
      </c>
      <c r="K32">
        <f t="shared" si="4"/>
        <v>0</v>
      </c>
      <c r="M32">
        <v>0</v>
      </c>
      <c r="N32">
        <v>1</v>
      </c>
      <c r="O32">
        <v>1</v>
      </c>
      <c r="P32">
        <v>1</v>
      </c>
      <c r="Q32" t="s">
        <v>15</v>
      </c>
      <c r="R32" s="1">
        <v>2207</v>
      </c>
      <c r="S32">
        <f>IF(VLOOKUP(R32,'Answers &amp; Theoretical'!Q:R,2,FALSE)="N/A",1,0)</f>
        <v>0</v>
      </c>
      <c r="T32">
        <f t="shared" si="0"/>
        <v>0</v>
      </c>
      <c r="U32">
        <f t="shared" si="1"/>
        <v>2</v>
      </c>
      <c r="V32">
        <f t="shared" si="2"/>
        <v>0</v>
      </c>
      <c r="W32">
        <f>VLOOKUP(R32,Practical!P:Q,2,FALSE)</f>
        <v>0</v>
      </c>
      <c r="X32">
        <f t="shared" si="8"/>
        <v>0</v>
      </c>
      <c r="Y32" t="str">
        <f t="shared" si="5"/>
        <v>NOT MET</v>
      </c>
      <c r="Z32">
        <f>IF(ISBLANK(VLOOKUP(R32,Table114[[#All],[Control]:[Control Comment]],3,FALSE)),0,1)</f>
        <v>0</v>
      </c>
      <c r="AB32" t="str">
        <f>$Y32</f>
        <v>NOT MET</v>
      </c>
      <c r="AC32" t="str">
        <f t="shared" si="10"/>
        <v>NOT MET</v>
      </c>
      <c r="AD32" t="str">
        <f t="shared" si="10"/>
        <v>NOT MET</v>
      </c>
    </row>
    <row r="33" spans="2:30" x14ac:dyDescent="0.3">
      <c r="B33">
        <v>0</v>
      </c>
      <c r="C33">
        <v>1</v>
      </c>
      <c r="D33">
        <v>1</v>
      </c>
      <c r="E33">
        <v>1</v>
      </c>
      <c r="F33">
        <v>1400</v>
      </c>
      <c r="G33">
        <v>1400.5</v>
      </c>
      <c r="I33">
        <v>0</v>
      </c>
      <c r="J33" t="str">
        <f>IF(ISBLANK(VLOOKUP(G33,Practical!G:K,5,FALSE)),"BLANK",VLOOKUP(G33,Practical!G:K,5,FALSE))</f>
        <v>BLANK</v>
      </c>
      <c r="K33">
        <f t="shared" si="4"/>
        <v>0</v>
      </c>
      <c r="M33">
        <v>0</v>
      </c>
      <c r="N33">
        <v>0</v>
      </c>
      <c r="O33">
        <v>1</v>
      </c>
      <c r="P33">
        <v>1</v>
      </c>
      <c r="Q33" t="s">
        <v>15</v>
      </c>
      <c r="R33" s="1">
        <v>2208</v>
      </c>
      <c r="S33">
        <f>IF(VLOOKUP(R33,'Answers &amp; Theoretical'!Q:R,2,FALSE)="N/A",1,0)</f>
        <v>0</v>
      </c>
      <c r="T33">
        <f t="shared" si="0"/>
        <v>0</v>
      </c>
      <c r="U33">
        <f t="shared" si="1"/>
        <v>4</v>
      </c>
      <c r="V33">
        <f t="shared" si="2"/>
        <v>0</v>
      </c>
      <c r="W33">
        <f>VLOOKUP(R33,Practical!P:Q,2,FALSE)</f>
        <v>0</v>
      </c>
      <c r="X33">
        <f t="shared" si="8"/>
        <v>0</v>
      </c>
      <c r="Y33" t="str">
        <f t="shared" si="5"/>
        <v>NOT MET</v>
      </c>
      <c r="Z33">
        <f>IF(ISBLANK(VLOOKUP(R33,Table114[[#All],[Control]:[Control Comment]],3,FALSE)),0,1)</f>
        <v>0</v>
      </c>
      <c r="AC33" t="str">
        <f t="shared" si="10"/>
        <v>NOT MET</v>
      </c>
      <c r="AD33" t="str">
        <f t="shared" si="10"/>
        <v>NOT MET</v>
      </c>
    </row>
    <row r="34" spans="2:30" x14ac:dyDescent="0.3">
      <c r="B34">
        <v>0</v>
      </c>
      <c r="C34">
        <v>1</v>
      </c>
      <c r="D34">
        <v>1</v>
      </c>
      <c r="E34">
        <v>1</v>
      </c>
      <c r="F34">
        <v>1401</v>
      </c>
      <c r="G34">
        <v>1401.1</v>
      </c>
      <c r="I34">
        <v>0</v>
      </c>
      <c r="J34" t="str">
        <f>IF(ISBLANK(VLOOKUP(G34,Practical!G:K,5,FALSE)),"BLANK",VLOOKUP(G34,Practical!G:K,5,FALSE))</f>
        <v>BLANK</v>
      </c>
      <c r="K34">
        <f t="shared" si="4"/>
        <v>0</v>
      </c>
      <c r="M34">
        <v>0</v>
      </c>
      <c r="N34">
        <v>0</v>
      </c>
      <c r="O34">
        <v>0</v>
      </c>
      <c r="P34">
        <v>1</v>
      </c>
      <c r="Q34" t="s">
        <v>15</v>
      </c>
      <c r="R34" s="1">
        <v>2209</v>
      </c>
      <c r="S34">
        <f>IF(VLOOKUP(R34,'Answers &amp; Theoretical'!Q:R,2,FALSE)="N/A",1,0)</f>
        <v>0</v>
      </c>
      <c r="T34">
        <f t="shared" ref="T34:T65" si="14">SUMIFS(J:J,F:F,R34)</f>
        <v>0</v>
      </c>
      <c r="U34">
        <f t="shared" ref="U34:U65" si="15">COUNTIF(F:F,R34)</f>
        <v>1</v>
      </c>
      <c r="V34">
        <f t="shared" ref="V34:V65" si="16">IF(VLOOKUP(R34,F:K,6,0)=1,0,IF(T34=0,0,IF(T34=U34,2,1)))</f>
        <v>0</v>
      </c>
      <c r="W34">
        <f>VLOOKUP(R34,Practical!P:Q,2,FALSE)</f>
        <v>0</v>
      </c>
      <c r="X34">
        <f t="shared" si="8"/>
        <v>0</v>
      </c>
      <c r="Y34" t="str">
        <f t="shared" si="5"/>
        <v>NOT MET</v>
      </c>
      <c r="Z34">
        <f>IF(ISBLANK(VLOOKUP(R34,Table114[[#All],[Control]:[Control Comment]],3,FALSE)),0,1)</f>
        <v>0</v>
      </c>
      <c r="AD34" t="str">
        <f t="shared" ref="AD34:AD43" si="17">$Y34</f>
        <v>NOT MET</v>
      </c>
    </row>
    <row r="35" spans="2:30" x14ac:dyDescent="0.3">
      <c r="B35">
        <v>0</v>
      </c>
      <c r="C35">
        <v>1</v>
      </c>
      <c r="D35">
        <v>1</v>
      </c>
      <c r="E35">
        <v>1</v>
      </c>
      <c r="F35">
        <v>1401</v>
      </c>
      <c r="G35">
        <v>1401.2</v>
      </c>
      <c r="I35">
        <v>0</v>
      </c>
      <c r="J35" t="str">
        <f>IF(ISBLANK(VLOOKUP(G35,Practical!G:K,5,FALSE)),"BLANK",VLOOKUP(G35,Practical!G:K,5,FALSE))</f>
        <v>BLANK</v>
      </c>
      <c r="K35">
        <f t="shared" si="4"/>
        <v>0</v>
      </c>
      <c r="M35">
        <v>0</v>
      </c>
      <c r="N35">
        <v>1</v>
      </c>
      <c r="O35">
        <v>1</v>
      </c>
      <c r="P35">
        <v>1</v>
      </c>
      <c r="Q35" t="s">
        <v>15</v>
      </c>
      <c r="R35" s="1">
        <v>2210</v>
      </c>
      <c r="S35">
        <f>IF(VLOOKUP(R35,'Answers &amp; Theoretical'!Q:R,2,FALSE)="N/A",1,0)</f>
        <v>0</v>
      </c>
      <c r="T35">
        <f t="shared" si="14"/>
        <v>0</v>
      </c>
      <c r="U35">
        <f t="shared" si="15"/>
        <v>2</v>
      </c>
      <c r="V35">
        <f t="shared" si="16"/>
        <v>0</v>
      </c>
      <c r="W35">
        <f>VLOOKUP(R35,Practical!P:Q,2,FALSE)</f>
        <v>0</v>
      </c>
      <c r="X35">
        <f t="shared" si="8"/>
        <v>0</v>
      </c>
      <c r="Y35" t="str">
        <f t="shared" si="5"/>
        <v>NOT MET</v>
      </c>
      <c r="Z35">
        <f>IF(ISBLANK(VLOOKUP(R35,Table114[[#All],[Control]:[Control Comment]],3,FALSE)),0,1)</f>
        <v>0</v>
      </c>
      <c r="AB35" t="str">
        <f>$Y35</f>
        <v>NOT MET</v>
      </c>
      <c r="AC35" t="str">
        <f>$Y35</f>
        <v>NOT MET</v>
      </c>
      <c r="AD35" t="str">
        <f t="shared" si="17"/>
        <v>NOT MET</v>
      </c>
    </row>
    <row r="36" spans="2:30" x14ac:dyDescent="0.3">
      <c r="B36">
        <v>0</v>
      </c>
      <c r="C36">
        <v>1</v>
      </c>
      <c r="D36">
        <v>1</v>
      </c>
      <c r="E36">
        <v>1</v>
      </c>
      <c r="F36">
        <v>1401</v>
      </c>
      <c r="G36">
        <v>1401.3</v>
      </c>
      <c r="I36">
        <v>0</v>
      </c>
      <c r="J36" t="str">
        <f>IF(ISBLANK(VLOOKUP(G36,Practical!G:K,5,FALSE)),"BLANK",VLOOKUP(G36,Practical!G:K,5,FALSE))</f>
        <v>BLANK</v>
      </c>
      <c r="K36">
        <f t="shared" si="4"/>
        <v>0</v>
      </c>
      <c r="M36">
        <v>0</v>
      </c>
      <c r="N36">
        <v>1</v>
      </c>
      <c r="O36">
        <v>1</v>
      </c>
      <c r="P36">
        <v>1</v>
      </c>
      <c r="Q36" t="s">
        <v>15</v>
      </c>
      <c r="R36" s="1">
        <v>2211</v>
      </c>
      <c r="S36">
        <f>IF(VLOOKUP(R36,'Answers &amp; Theoretical'!Q:R,2,FALSE)="N/A",1,0)</f>
        <v>0</v>
      </c>
      <c r="T36">
        <f t="shared" si="14"/>
        <v>0</v>
      </c>
      <c r="U36">
        <f t="shared" si="15"/>
        <v>2</v>
      </c>
      <c r="V36">
        <f t="shared" si="16"/>
        <v>0</v>
      </c>
      <c r="W36">
        <f>VLOOKUP(R36,Practical!P:Q,2,FALSE)</f>
        <v>0</v>
      </c>
      <c r="X36">
        <f t="shared" si="8"/>
        <v>0</v>
      </c>
      <c r="Y36" t="str">
        <f t="shared" si="5"/>
        <v>NOT MET</v>
      </c>
      <c r="Z36">
        <f>IF(ISBLANK(VLOOKUP(R36,Table114[[#All],[Control]:[Control Comment]],3,FALSE)),0,1)</f>
        <v>0</v>
      </c>
      <c r="AB36" t="str">
        <f>$Y36</f>
        <v>NOT MET</v>
      </c>
      <c r="AC36" t="str">
        <f>$Y36</f>
        <v>NOT MET</v>
      </c>
      <c r="AD36" t="str">
        <f t="shared" si="17"/>
        <v>NOT MET</v>
      </c>
    </row>
    <row r="37" spans="2:30" x14ac:dyDescent="0.3">
      <c r="B37">
        <v>0</v>
      </c>
      <c r="C37">
        <v>1</v>
      </c>
      <c r="D37">
        <v>1</v>
      </c>
      <c r="E37">
        <v>1</v>
      </c>
      <c r="F37">
        <v>1500</v>
      </c>
      <c r="G37">
        <v>1500.1</v>
      </c>
      <c r="I37">
        <v>0</v>
      </c>
      <c r="J37" t="str">
        <f>IF(ISBLANK(VLOOKUP(G37,Practical!G:K,5,FALSE)),"BLANK",VLOOKUP(G37,Practical!G:K,5,FALSE))</f>
        <v>BLANK</v>
      </c>
      <c r="K37">
        <f t="shared" si="4"/>
        <v>0</v>
      </c>
      <c r="M37">
        <v>0</v>
      </c>
      <c r="N37">
        <v>0</v>
      </c>
      <c r="O37">
        <v>1</v>
      </c>
      <c r="P37">
        <v>1</v>
      </c>
      <c r="Q37" t="s">
        <v>15</v>
      </c>
      <c r="R37" s="1">
        <v>2212</v>
      </c>
      <c r="S37">
        <f>IF(VLOOKUP(R37,'Answers &amp; Theoretical'!Q:R,2,FALSE)="N/A",1,0)</f>
        <v>0</v>
      </c>
      <c r="T37">
        <f t="shared" si="14"/>
        <v>0</v>
      </c>
      <c r="U37">
        <f t="shared" si="15"/>
        <v>1</v>
      </c>
      <c r="V37">
        <f t="shared" si="16"/>
        <v>0</v>
      </c>
      <c r="W37">
        <f>VLOOKUP(R37,Practical!P:Q,2,FALSE)</f>
        <v>0</v>
      </c>
      <c r="X37">
        <f t="shared" si="8"/>
        <v>0</v>
      </c>
      <c r="Y37" t="str">
        <f t="shared" si="5"/>
        <v>NOT MET</v>
      </c>
      <c r="Z37">
        <f>IF(ISBLANK(VLOOKUP(R37,Table114[[#All],[Control]:[Control Comment]],3,FALSE)),0,1)</f>
        <v>0</v>
      </c>
      <c r="AC37" t="str">
        <f t="shared" ref="AC37:AC43" si="18">$Y37</f>
        <v>NOT MET</v>
      </c>
      <c r="AD37" t="str">
        <f t="shared" si="17"/>
        <v>NOT MET</v>
      </c>
    </row>
    <row r="38" spans="2:30" x14ac:dyDescent="0.3">
      <c r="B38">
        <v>0</v>
      </c>
      <c r="C38">
        <v>1</v>
      </c>
      <c r="D38">
        <v>1</v>
      </c>
      <c r="E38">
        <v>1</v>
      </c>
      <c r="F38">
        <v>1500</v>
      </c>
      <c r="G38">
        <v>1500.2</v>
      </c>
      <c r="I38">
        <v>0</v>
      </c>
      <c r="J38" t="str">
        <f>IF(ISBLANK(VLOOKUP(G38,Practical!G:K,5,FALSE)),"BLANK",VLOOKUP(G38,Practical!G:K,5,FALSE))</f>
        <v>BLANK</v>
      </c>
      <c r="K38">
        <f t="shared" si="4"/>
        <v>0</v>
      </c>
      <c r="M38">
        <v>0</v>
      </c>
      <c r="N38">
        <v>1</v>
      </c>
      <c r="O38">
        <v>1</v>
      </c>
      <c r="P38">
        <v>1</v>
      </c>
      <c r="Q38" t="s">
        <v>15</v>
      </c>
      <c r="R38" s="1">
        <v>2213</v>
      </c>
      <c r="S38">
        <f>IF(VLOOKUP(R38,'Answers &amp; Theoretical'!Q:R,2,FALSE)="N/A",1,0)</f>
        <v>0</v>
      </c>
      <c r="T38">
        <f t="shared" si="14"/>
        <v>0</v>
      </c>
      <c r="U38">
        <f t="shared" si="15"/>
        <v>2</v>
      </c>
      <c r="V38">
        <f t="shared" si="16"/>
        <v>0</v>
      </c>
      <c r="W38">
        <f>VLOOKUP(R38,Practical!P:Q,2,FALSE)</f>
        <v>0</v>
      </c>
      <c r="X38">
        <f t="shared" si="8"/>
        <v>0</v>
      </c>
      <c r="Y38" t="str">
        <f t="shared" si="5"/>
        <v>NOT MET</v>
      </c>
      <c r="Z38">
        <f>IF(ISBLANK(VLOOKUP(R38,Table114[[#All],[Control]:[Control Comment]],3,FALSE)),0,1)</f>
        <v>0</v>
      </c>
      <c r="AB38" t="str">
        <f>$Y38</f>
        <v>NOT MET</v>
      </c>
      <c r="AC38" t="str">
        <f t="shared" si="18"/>
        <v>NOT MET</v>
      </c>
      <c r="AD38" t="str">
        <f t="shared" si="17"/>
        <v>NOT MET</v>
      </c>
    </row>
    <row r="39" spans="2:30" x14ac:dyDescent="0.3">
      <c r="B39">
        <v>0</v>
      </c>
      <c r="C39">
        <v>1</v>
      </c>
      <c r="D39">
        <v>1</v>
      </c>
      <c r="E39">
        <v>1</v>
      </c>
      <c r="F39">
        <v>1500</v>
      </c>
      <c r="G39">
        <v>1500.3</v>
      </c>
      <c r="I39">
        <v>0</v>
      </c>
      <c r="J39" t="str">
        <f>IF(ISBLANK(VLOOKUP(G39,Practical!G:K,5,FALSE)),"BLANK",VLOOKUP(G39,Practical!G:K,5,FALSE))</f>
        <v>BLANK</v>
      </c>
      <c r="K39">
        <f t="shared" si="4"/>
        <v>0</v>
      </c>
      <c r="M39">
        <v>0</v>
      </c>
      <c r="N39">
        <v>1</v>
      </c>
      <c r="O39">
        <v>1</v>
      </c>
      <c r="P39">
        <v>1</v>
      </c>
      <c r="Q39" t="s">
        <v>15</v>
      </c>
      <c r="R39" s="1">
        <v>2214</v>
      </c>
      <c r="S39">
        <f>IF(VLOOKUP(R39,'Answers &amp; Theoretical'!Q:R,2,FALSE)="N/A",1,0)</f>
        <v>0</v>
      </c>
      <c r="T39">
        <f t="shared" si="14"/>
        <v>0</v>
      </c>
      <c r="U39">
        <f t="shared" si="15"/>
        <v>7</v>
      </c>
      <c r="V39">
        <f t="shared" si="16"/>
        <v>0</v>
      </c>
      <c r="W39">
        <f>VLOOKUP(R39,Practical!P:Q,2,FALSE)</f>
        <v>0</v>
      </c>
      <c r="X39">
        <f t="shared" si="8"/>
        <v>0</v>
      </c>
      <c r="Y39" t="str">
        <f t="shared" si="5"/>
        <v>NOT MET</v>
      </c>
      <c r="Z39">
        <f>IF(ISBLANK(VLOOKUP(R39,Table114[[#All],[Control]:[Control Comment]],3,FALSE)),0,1)</f>
        <v>0</v>
      </c>
      <c r="AB39" t="str">
        <f>$Y39</f>
        <v>NOT MET</v>
      </c>
      <c r="AC39" t="str">
        <f t="shared" si="18"/>
        <v>NOT MET</v>
      </c>
      <c r="AD39" t="str">
        <f t="shared" si="17"/>
        <v>NOT MET</v>
      </c>
    </row>
    <row r="40" spans="2:30" x14ac:dyDescent="0.3">
      <c r="B40">
        <v>0</v>
      </c>
      <c r="C40">
        <v>1</v>
      </c>
      <c r="D40">
        <v>1</v>
      </c>
      <c r="E40">
        <v>1</v>
      </c>
      <c r="F40">
        <v>1501</v>
      </c>
      <c r="G40">
        <v>1501.1</v>
      </c>
      <c r="H40" t="s">
        <v>74</v>
      </c>
      <c r="I40">
        <v>0</v>
      </c>
      <c r="J40" t="str">
        <f>IF(ISBLANK(VLOOKUP(G40,Practical!G:K,5,FALSE)),"BLANK",VLOOKUP(G40,Practical!G:K,5,FALSE))</f>
        <v>BLANK</v>
      </c>
      <c r="K40">
        <f t="shared" si="4"/>
        <v>0</v>
      </c>
      <c r="M40">
        <v>0</v>
      </c>
      <c r="N40">
        <v>1</v>
      </c>
      <c r="O40">
        <v>1</v>
      </c>
      <c r="P40">
        <v>1</v>
      </c>
      <c r="Q40" t="s">
        <v>15</v>
      </c>
      <c r="R40" s="1">
        <v>2215</v>
      </c>
      <c r="S40">
        <f>IF(VLOOKUP(R40,'Answers &amp; Theoretical'!Q:R,2,FALSE)="N/A",1,0)</f>
        <v>0</v>
      </c>
      <c r="T40">
        <f t="shared" si="14"/>
        <v>0</v>
      </c>
      <c r="U40">
        <f t="shared" si="15"/>
        <v>1</v>
      </c>
      <c r="V40">
        <f t="shared" si="16"/>
        <v>0</v>
      </c>
      <c r="W40">
        <f>VLOOKUP(R40,Practical!P:Q,2,FALSE)</f>
        <v>0</v>
      </c>
      <c r="X40">
        <f t="shared" si="8"/>
        <v>0</v>
      </c>
      <c r="Y40" t="str">
        <f t="shared" si="5"/>
        <v>NOT MET</v>
      </c>
      <c r="Z40">
        <f>IF(ISBLANK(VLOOKUP(R40,Table114[[#All],[Control]:[Control Comment]],3,FALSE)),0,1)</f>
        <v>0</v>
      </c>
      <c r="AB40" t="str">
        <f>$Y40</f>
        <v>NOT MET</v>
      </c>
      <c r="AC40" t="str">
        <f t="shared" si="18"/>
        <v>NOT MET</v>
      </c>
      <c r="AD40" t="str">
        <f t="shared" si="17"/>
        <v>NOT MET</v>
      </c>
    </row>
    <row r="41" spans="2:30" x14ac:dyDescent="0.3">
      <c r="B41">
        <v>0</v>
      </c>
      <c r="C41">
        <v>1</v>
      </c>
      <c r="D41">
        <v>1</v>
      </c>
      <c r="E41">
        <v>1</v>
      </c>
      <c r="F41">
        <v>1501</v>
      </c>
      <c r="G41">
        <v>1501.2</v>
      </c>
      <c r="I41">
        <v>0</v>
      </c>
      <c r="J41" t="str">
        <f>IF(ISBLANK(VLOOKUP(G41,Practical!G:K,5,FALSE)),"BLANK",VLOOKUP(G41,Practical!G:K,5,FALSE))</f>
        <v>BLANK</v>
      </c>
      <c r="K41">
        <f t="shared" si="4"/>
        <v>0</v>
      </c>
      <c r="M41">
        <v>0</v>
      </c>
      <c r="N41">
        <v>0</v>
      </c>
      <c r="O41">
        <v>1</v>
      </c>
      <c r="P41">
        <v>1</v>
      </c>
      <c r="Q41" t="s">
        <v>15</v>
      </c>
      <c r="R41" s="1">
        <v>2216</v>
      </c>
      <c r="S41">
        <f>IF(VLOOKUP(R41,'Answers &amp; Theoretical'!Q:R,2,FALSE)="N/A",1,0)</f>
        <v>0</v>
      </c>
      <c r="T41">
        <f t="shared" si="14"/>
        <v>0</v>
      </c>
      <c r="U41">
        <f t="shared" si="15"/>
        <v>2</v>
      </c>
      <c r="V41">
        <f t="shared" si="16"/>
        <v>0</v>
      </c>
      <c r="W41">
        <f>VLOOKUP(R41,Practical!P:Q,2,FALSE)</f>
        <v>0</v>
      </c>
      <c r="X41">
        <f t="shared" si="8"/>
        <v>0</v>
      </c>
      <c r="Y41" t="str">
        <f t="shared" si="5"/>
        <v>NOT MET</v>
      </c>
      <c r="Z41">
        <f>IF(ISBLANK(VLOOKUP(R41,Table114[[#All],[Control]:[Control Comment]],3,FALSE)),0,1)</f>
        <v>0</v>
      </c>
      <c r="AC41" t="str">
        <f t="shared" si="18"/>
        <v>NOT MET</v>
      </c>
      <c r="AD41" t="str">
        <f t="shared" si="17"/>
        <v>NOT MET</v>
      </c>
    </row>
    <row r="42" spans="2:30" x14ac:dyDescent="0.3">
      <c r="B42">
        <v>0</v>
      </c>
      <c r="C42">
        <v>1</v>
      </c>
      <c r="D42">
        <v>1</v>
      </c>
      <c r="E42">
        <v>1</v>
      </c>
      <c r="F42">
        <v>1502</v>
      </c>
      <c r="G42">
        <v>1502.1</v>
      </c>
      <c r="I42">
        <v>0</v>
      </c>
      <c r="J42" t="str">
        <f>IF(ISBLANK(VLOOKUP(G42,Practical!G:K,5,FALSE)),"BLANK",VLOOKUP(G42,Practical!G:K,5,FALSE))</f>
        <v>BLANK</v>
      </c>
      <c r="K42">
        <f t="shared" si="4"/>
        <v>0</v>
      </c>
      <c r="M42">
        <v>0</v>
      </c>
      <c r="N42">
        <v>1</v>
      </c>
      <c r="O42">
        <v>1</v>
      </c>
      <c r="P42">
        <v>1</v>
      </c>
      <c r="Q42" t="s">
        <v>15</v>
      </c>
      <c r="R42" s="1">
        <v>2217</v>
      </c>
      <c r="S42">
        <f>IF(VLOOKUP(R42,'Answers &amp; Theoretical'!Q:R,2,FALSE)="N/A",1,0)</f>
        <v>0</v>
      </c>
      <c r="T42">
        <f t="shared" si="14"/>
        <v>0</v>
      </c>
      <c r="U42">
        <f t="shared" si="15"/>
        <v>2</v>
      </c>
      <c r="V42">
        <f t="shared" si="16"/>
        <v>0</v>
      </c>
      <c r="W42">
        <f>VLOOKUP(R42,Practical!P:Q,2,FALSE)</f>
        <v>0</v>
      </c>
      <c r="X42">
        <f t="shared" si="8"/>
        <v>0</v>
      </c>
      <c r="Y42" t="str">
        <f t="shared" si="5"/>
        <v>NOT MET</v>
      </c>
      <c r="Z42">
        <f>IF(ISBLANK(VLOOKUP(R42,Table114[[#All],[Control]:[Control Comment]],3,FALSE)),0,1)</f>
        <v>0</v>
      </c>
      <c r="AB42" t="str">
        <f>$Y42</f>
        <v>NOT MET</v>
      </c>
      <c r="AC42" t="str">
        <f t="shared" si="18"/>
        <v>NOT MET</v>
      </c>
      <c r="AD42" t="str">
        <f t="shared" si="17"/>
        <v>NOT MET</v>
      </c>
    </row>
    <row r="43" spans="2:30" x14ac:dyDescent="0.3">
      <c r="B43">
        <v>0</v>
      </c>
      <c r="C43">
        <v>1</v>
      </c>
      <c r="D43">
        <v>1</v>
      </c>
      <c r="E43">
        <v>1</v>
      </c>
      <c r="F43">
        <v>1502</v>
      </c>
      <c r="G43">
        <v>1502.2</v>
      </c>
      <c r="I43">
        <v>0</v>
      </c>
      <c r="J43" t="str">
        <f>IF(ISBLANK(VLOOKUP(G43,Practical!G:K,5,FALSE)),"BLANK",VLOOKUP(G43,Practical!G:K,5,FALSE))</f>
        <v>BLANK</v>
      </c>
      <c r="K43">
        <f t="shared" si="4"/>
        <v>0</v>
      </c>
      <c r="M43">
        <v>0</v>
      </c>
      <c r="N43">
        <v>1</v>
      </c>
      <c r="O43">
        <v>1</v>
      </c>
      <c r="P43">
        <v>1</v>
      </c>
      <c r="Q43" t="s">
        <v>15</v>
      </c>
      <c r="R43" s="1">
        <v>2218</v>
      </c>
      <c r="S43">
        <f>IF(VLOOKUP(R43,'Answers &amp; Theoretical'!Q:R,2,FALSE)="N/A",1,0)</f>
        <v>0</v>
      </c>
      <c r="T43">
        <f t="shared" si="14"/>
        <v>0</v>
      </c>
      <c r="U43">
        <f t="shared" si="15"/>
        <v>1</v>
      </c>
      <c r="V43">
        <f t="shared" si="16"/>
        <v>0</v>
      </c>
      <c r="W43">
        <f>VLOOKUP(R43,Practical!P:Q,2,FALSE)</f>
        <v>0</v>
      </c>
      <c r="X43">
        <f t="shared" si="8"/>
        <v>0</v>
      </c>
      <c r="Y43" t="str">
        <f t="shared" si="5"/>
        <v>NOT MET</v>
      </c>
      <c r="Z43">
        <f>IF(ISBLANK(VLOOKUP(R43,Table114[[#All],[Control]:[Control Comment]],3,FALSE)),0,1)</f>
        <v>0</v>
      </c>
      <c r="AB43" t="str">
        <f>$Y43</f>
        <v>NOT MET</v>
      </c>
      <c r="AC43" t="str">
        <f t="shared" si="18"/>
        <v>NOT MET</v>
      </c>
      <c r="AD43" t="str">
        <f t="shared" si="17"/>
        <v>NOT MET</v>
      </c>
    </row>
    <row r="44" spans="2:30" x14ac:dyDescent="0.3">
      <c r="B44">
        <v>0</v>
      </c>
      <c r="C44">
        <v>1</v>
      </c>
      <c r="D44">
        <v>1</v>
      </c>
      <c r="E44">
        <v>1</v>
      </c>
      <c r="F44">
        <v>1503</v>
      </c>
      <c r="G44">
        <v>1503.1</v>
      </c>
      <c r="I44">
        <v>0</v>
      </c>
      <c r="J44" t="str">
        <f>IF(ISBLANK(VLOOKUP(G44,Practical!G:K,5,FALSE)),"BLANK",VLOOKUP(G44,Practical!G:K,5,FALSE))</f>
        <v>BLANK</v>
      </c>
      <c r="K44">
        <f t="shared" si="4"/>
        <v>0</v>
      </c>
      <c r="M44">
        <v>0</v>
      </c>
      <c r="N44">
        <v>1</v>
      </c>
      <c r="O44">
        <v>0</v>
      </c>
      <c r="P44">
        <v>0</v>
      </c>
      <c r="Q44" t="s">
        <v>15</v>
      </c>
      <c r="R44" s="1">
        <v>2300</v>
      </c>
      <c r="S44">
        <f>IF(VLOOKUP(R44,'Answers &amp; Theoretical'!Q:R,2,FALSE)="N/A",1,0)</f>
        <v>0</v>
      </c>
      <c r="T44">
        <f t="shared" si="14"/>
        <v>0</v>
      </c>
      <c r="U44">
        <f t="shared" si="15"/>
        <v>3</v>
      </c>
      <c r="V44">
        <f t="shared" si="16"/>
        <v>0</v>
      </c>
      <c r="W44">
        <f>VLOOKUP(R44,Practical!P:Q,2,FALSE)</f>
        <v>0</v>
      </c>
      <c r="X44">
        <f t="shared" si="8"/>
        <v>0</v>
      </c>
      <c r="Y44" t="str">
        <f t="shared" si="5"/>
        <v>NOT MET</v>
      </c>
      <c r="Z44">
        <f>IF(ISBLANK(VLOOKUP(R44,Table114[[#All],[Control]:[Control Comment]],3,FALSE)),0,1)</f>
        <v>0</v>
      </c>
      <c r="AB44" t="str">
        <f>$Y44</f>
        <v>NOT MET</v>
      </c>
    </row>
    <row r="45" spans="2:30" x14ac:dyDescent="0.3">
      <c r="B45">
        <v>0</v>
      </c>
      <c r="C45">
        <v>1</v>
      </c>
      <c r="D45">
        <v>1</v>
      </c>
      <c r="E45">
        <v>1</v>
      </c>
      <c r="F45">
        <v>1503</v>
      </c>
      <c r="G45">
        <v>1503.2</v>
      </c>
      <c r="I45">
        <v>0</v>
      </c>
      <c r="J45" t="str">
        <f>IF(ISBLANK(VLOOKUP(G45,Practical!G:K,5,FALSE)),"BLANK",VLOOKUP(G45,Practical!G:K,5,FALSE))</f>
        <v>BLANK</v>
      </c>
      <c r="K45">
        <f t="shared" si="4"/>
        <v>0</v>
      </c>
      <c r="M45">
        <v>0</v>
      </c>
      <c r="N45">
        <v>0</v>
      </c>
      <c r="O45">
        <v>1</v>
      </c>
      <c r="P45">
        <v>1</v>
      </c>
      <c r="Q45" t="s">
        <v>15</v>
      </c>
      <c r="R45" s="1">
        <v>2301</v>
      </c>
      <c r="S45">
        <f>IF(VLOOKUP(R45,'Answers &amp; Theoretical'!Q:R,2,FALSE)="N/A",1,0)</f>
        <v>0</v>
      </c>
      <c r="T45">
        <f t="shared" si="14"/>
        <v>0</v>
      </c>
      <c r="U45">
        <f t="shared" si="15"/>
        <v>4</v>
      </c>
      <c r="V45">
        <f t="shared" si="16"/>
        <v>0</v>
      </c>
      <c r="W45">
        <f>VLOOKUP(R45,Practical!P:Q,2,FALSE)</f>
        <v>0</v>
      </c>
      <c r="X45">
        <f t="shared" si="8"/>
        <v>0</v>
      </c>
      <c r="Y45" t="str">
        <f t="shared" si="5"/>
        <v>NOT MET</v>
      </c>
      <c r="Z45">
        <f>IF(ISBLANK(VLOOKUP(R45,Table114[[#All],[Control]:[Control Comment]],3,FALSE)),0,1)</f>
        <v>0</v>
      </c>
      <c r="AC45" t="str">
        <f t="shared" ref="AC45:AD64" si="19">$Y45</f>
        <v>NOT MET</v>
      </c>
      <c r="AD45" t="str">
        <f t="shared" si="19"/>
        <v>NOT MET</v>
      </c>
    </row>
    <row r="46" spans="2:30" x14ac:dyDescent="0.3">
      <c r="B46">
        <v>0</v>
      </c>
      <c r="C46">
        <v>1</v>
      </c>
      <c r="D46">
        <v>1</v>
      </c>
      <c r="E46">
        <v>1</v>
      </c>
      <c r="F46">
        <v>2100</v>
      </c>
      <c r="G46">
        <v>2100.1</v>
      </c>
      <c r="I46">
        <v>0</v>
      </c>
      <c r="J46" t="str">
        <f>IF(ISBLANK(VLOOKUP(G46,Practical!G:K,5,FALSE)),"BLANK",VLOOKUP(G46,Practical!G:K,5,FALSE))</f>
        <v>BLANK</v>
      </c>
      <c r="K46">
        <f t="shared" si="4"/>
        <v>0</v>
      </c>
      <c r="M46">
        <v>0</v>
      </c>
      <c r="N46">
        <v>0</v>
      </c>
      <c r="O46">
        <v>1</v>
      </c>
      <c r="P46">
        <v>1</v>
      </c>
      <c r="Q46" t="s">
        <v>15</v>
      </c>
      <c r="R46" s="1">
        <v>2302</v>
      </c>
      <c r="S46">
        <f>IF(VLOOKUP(R46,'Answers &amp; Theoretical'!Q:R,2,FALSE)="N/A",1,0)</f>
        <v>0</v>
      </c>
      <c r="T46">
        <f t="shared" si="14"/>
        <v>0</v>
      </c>
      <c r="U46">
        <f t="shared" si="15"/>
        <v>4</v>
      </c>
      <c r="V46">
        <f t="shared" si="16"/>
        <v>0</v>
      </c>
      <c r="W46">
        <f>VLOOKUP(R46,Practical!P:Q,2,FALSE)</f>
        <v>0</v>
      </c>
      <c r="X46">
        <f t="shared" si="8"/>
        <v>0</v>
      </c>
      <c r="Y46" t="str">
        <f t="shared" si="5"/>
        <v>NOT MET</v>
      </c>
      <c r="Z46">
        <f>IF(ISBLANK(VLOOKUP(R46,Table114[[#All],[Control]:[Control Comment]],3,FALSE)),0,1)</f>
        <v>0</v>
      </c>
      <c r="AC46" t="str">
        <f t="shared" si="19"/>
        <v>NOT MET</v>
      </c>
      <c r="AD46" t="str">
        <f t="shared" si="19"/>
        <v>NOT MET</v>
      </c>
    </row>
    <row r="47" spans="2:30" x14ac:dyDescent="0.3">
      <c r="B47">
        <v>0</v>
      </c>
      <c r="C47">
        <v>1</v>
      </c>
      <c r="D47">
        <v>1</v>
      </c>
      <c r="E47">
        <v>1</v>
      </c>
      <c r="F47">
        <v>2100</v>
      </c>
      <c r="G47">
        <v>2100.1999999999998</v>
      </c>
      <c r="I47">
        <v>0</v>
      </c>
      <c r="J47" t="str">
        <f>IF(ISBLANK(VLOOKUP(G47,Practical!G:K,5,FALSE)),"BLANK",VLOOKUP(G47,Practical!G:K,5,FALSE))</f>
        <v>BLANK</v>
      </c>
      <c r="K47">
        <f t="shared" si="4"/>
        <v>0</v>
      </c>
      <c r="M47">
        <v>0</v>
      </c>
      <c r="N47">
        <v>1</v>
      </c>
      <c r="O47">
        <v>1</v>
      </c>
      <c r="P47">
        <v>1</v>
      </c>
      <c r="Q47" t="s">
        <v>15</v>
      </c>
      <c r="R47" s="1">
        <v>2303</v>
      </c>
      <c r="S47">
        <f>IF(VLOOKUP(R47,'Answers &amp; Theoretical'!Q:R,2,FALSE)="N/A",1,0)</f>
        <v>0</v>
      </c>
      <c r="T47">
        <f t="shared" si="14"/>
        <v>0</v>
      </c>
      <c r="U47">
        <f t="shared" si="15"/>
        <v>1</v>
      </c>
      <c r="V47">
        <f t="shared" si="16"/>
        <v>0</v>
      </c>
      <c r="W47">
        <f>VLOOKUP(R47,Practical!P:Q,2,FALSE)</f>
        <v>0</v>
      </c>
      <c r="X47">
        <f t="shared" si="8"/>
        <v>0</v>
      </c>
      <c r="Y47" t="str">
        <f t="shared" si="5"/>
        <v>NOT MET</v>
      </c>
      <c r="Z47">
        <f>IF(ISBLANK(VLOOKUP(R47,Table114[[#All],[Control]:[Control Comment]],3,FALSE)),0,1)</f>
        <v>0</v>
      </c>
      <c r="AB47" t="str">
        <f>$Y47</f>
        <v>NOT MET</v>
      </c>
      <c r="AC47" t="str">
        <f t="shared" si="19"/>
        <v>NOT MET</v>
      </c>
      <c r="AD47" t="str">
        <f t="shared" si="19"/>
        <v>NOT MET</v>
      </c>
    </row>
    <row r="48" spans="2:30" x14ac:dyDescent="0.3">
      <c r="B48">
        <v>0</v>
      </c>
      <c r="C48">
        <v>0</v>
      </c>
      <c r="D48">
        <v>1</v>
      </c>
      <c r="E48">
        <v>1</v>
      </c>
      <c r="F48">
        <v>2101</v>
      </c>
      <c r="G48">
        <v>2101.1</v>
      </c>
      <c r="I48">
        <v>1</v>
      </c>
      <c r="J48" t="str">
        <f>IF(ISBLANK(VLOOKUP(G48,Practical!G:K,5,FALSE)),"BLANK",VLOOKUP(G48,Practical!G:K,5,FALSE))</f>
        <v>BLANK</v>
      </c>
      <c r="K48">
        <f t="shared" si="4"/>
        <v>1</v>
      </c>
      <c r="M48">
        <v>0</v>
      </c>
      <c r="N48">
        <v>1</v>
      </c>
      <c r="O48">
        <v>1</v>
      </c>
      <c r="P48">
        <v>1</v>
      </c>
      <c r="Q48" t="s">
        <v>15</v>
      </c>
      <c r="R48" s="1">
        <v>2304</v>
      </c>
      <c r="S48">
        <f>IF(VLOOKUP(R48,'Answers &amp; Theoretical'!Q:R,2,FALSE)="N/A",1,0)</f>
        <v>0</v>
      </c>
      <c r="T48">
        <f t="shared" si="14"/>
        <v>0</v>
      </c>
      <c r="U48">
        <f t="shared" si="15"/>
        <v>3</v>
      </c>
      <c r="V48">
        <f t="shared" si="16"/>
        <v>0</v>
      </c>
      <c r="W48">
        <f>VLOOKUP(R48,Practical!P:Q,2,FALSE)</f>
        <v>0</v>
      </c>
      <c r="X48">
        <f t="shared" si="8"/>
        <v>0</v>
      </c>
      <c r="Y48" t="str">
        <f t="shared" si="5"/>
        <v>NOT MET</v>
      </c>
      <c r="Z48">
        <f>IF(ISBLANK(VLOOKUP(R48,Table114[[#All],[Control]:[Control Comment]],3,FALSE)),0,1)</f>
        <v>0</v>
      </c>
      <c r="AB48" t="str">
        <f>$Y48</f>
        <v>NOT MET</v>
      </c>
      <c r="AC48" t="str">
        <f t="shared" si="19"/>
        <v>NOT MET</v>
      </c>
      <c r="AD48" t="str">
        <f t="shared" si="19"/>
        <v>NOT MET</v>
      </c>
    </row>
    <row r="49" spans="2:30" x14ac:dyDescent="0.3">
      <c r="B49">
        <v>0</v>
      </c>
      <c r="C49">
        <v>1</v>
      </c>
      <c r="D49">
        <v>1</v>
      </c>
      <c r="E49">
        <v>1</v>
      </c>
      <c r="F49">
        <v>2200</v>
      </c>
      <c r="G49">
        <v>2200.1</v>
      </c>
      <c r="I49">
        <v>0</v>
      </c>
      <c r="J49" t="str">
        <f>IF(ISBLANK(VLOOKUP(G49,Practical!G:K,5,FALSE)),"BLANK",VLOOKUP(G49,Practical!G:K,5,FALSE))</f>
        <v>BLANK</v>
      </c>
      <c r="K49">
        <f t="shared" si="4"/>
        <v>0</v>
      </c>
      <c r="M49">
        <v>0</v>
      </c>
      <c r="N49">
        <v>1</v>
      </c>
      <c r="O49">
        <v>1</v>
      </c>
      <c r="P49">
        <v>1</v>
      </c>
      <c r="Q49" t="s">
        <v>15</v>
      </c>
      <c r="R49" s="1">
        <v>2305</v>
      </c>
      <c r="S49">
        <f>IF(VLOOKUP(R49,'Answers &amp; Theoretical'!Q:R,2,FALSE)="N/A",1,0)</f>
        <v>0</v>
      </c>
      <c r="T49">
        <f t="shared" si="14"/>
        <v>0</v>
      </c>
      <c r="U49">
        <f t="shared" si="15"/>
        <v>3</v>
      </c>
      <c r="V49">
        <f t="shared" si="16"/>
        <v>0</v>
      </c>
      <c r="W49">
        <f>VLOOKUP(R49,Practical!P:Q,2,FALSE)</f>
        <v>0</v>
      </c>
      <c r="X49">
        <f t="shared" si="8"/>
        <v>0</v>
      </c>
      <c r="Y49" t="str">
        <f t="shared" si="5"/>
        <v>NOT MET</v>
      </c>
      <c r="Z49">
        <f>IF(ISBLANK(VLOOKUP(R49,Table114[[#All],[Control]:[Control Comment]],3,FALSE)),0,1)</f>
        <v>0</v>
      </c>
      <c r="AB49" t="str">
        <f>$Y49</f>
        <v>NOT MET</v>
      </c>
      <c r="AC49" t="str">
        <f t="shared" si="19"/>
        <v>NOT MET</v>
      </c>
      <c r="AD49" t="str">
        <f t="shared" si="19"/>
        <v>NOT MET</v>
      </c>
    </row>
    <row r="50" spans="2:30" x14ac:dyDescent="0.3">
      <c r="B50">
        <v>0</v>
      </c>
      <c r="C50">
        <v>1</v>
      </c>
      <c r="D50">
        <v>1</v>
      </c>
      <c r="E50">
        <v>1</v>
      </c>
      <c r="F50">
        <v>2200</v>
      </c>
      <c r="G50">
        <v>2200.1999999999998</v>
      </c>
      <c r="I50">
        <v>0</v>
      </c>
      <c r="J50" t="str">
        <f>IF(ISBLANK(VLOOKUP(G50,Practical!G:K,5,FALSE)),"BLANK",VLOOKUP(G50,Practical!G:K,5,FALSE))</f>
        <v>BLANK</v>
      </c>
      <c r="K50">
        <f t="shared" si="4"/>
        <v>0</v>
      </c>
      <c r="M50">
        <v>0</v>
      </c>
      <c r="N50">
        <v>1</v>
      </c>
      <c r="O50">
        <v>1</v>
      </c>
      <c r="P50">
        <v>1</v>
      </c>
      <c r="Q50" t="s">
        <v>15</v>
      </c>
      <c r="R50" s="1">
        <v>2306</v>
      </c>
      <c r="S50">
        <f>IF(VLOOKUP(R50,'Answers &amp; Theoretical'!Q:R,2,FALSE)="N/A",1,0)</f>
        <v>0</v>
      </c>
      <c r="T50">
        <f t="shared" si="14"/>
        <v>0</v>
      </c>
      <c r="U50">
        <f t="shared" si="15"/>
        <v>1</v>
      </c>
      <c r="V50">
        <f t="shared" si="16"/>
        <v>0</v>
      </c>
      <c r="W50">
        <f>VLOOKUP(R50,Practical!P:Q,2,FALSE)</f>
        <v>0</v>
      </c>
      <c r="X50">
        <f t="shared" si="8"/>
        <v>0</v>
      </c>
      <c r="Y50" t="str">
        <f t="shared" si="5"/>
        <v>NOT MET</v>
      </c>
      <c r="Z50">
        <f>IF(ISBLANK(VLOOKUP(R50,Table114[[#All],[Control]:[Control Comment]],3,FALSE)),0,1)</f>
        <v>0</v>
      </c>
      <c r="AB50" t="str">
        <f>$Y50</f>
        <v>NOT MET</v>
      </c>
      <c r="AC50" t="str">
        <f t="shared" si="19"/>
        <v>NOT MET</v>
      </c>
      <c r="AD50" t="str">
        <f t="shared" si="19"/>
        <v>NOT MET</v>
      </c>
    </row>
    <row r="51" spans="2:30" x14ac:dyDescent="0.3">
      <c r="B51">
        <v>0</v>
      </c>
      <c r="C51">
        <v>1</v>
      </c>
      <c r="D51">
        <v>1</v>
      </c>
      <c r="E51">
        <v>1</v>
      </c>
      <c r="F51">
        <v>2200</v>
      </c>
      <c r="G51">
        <v>2200.3000000000002</v>
      </c>
      <c r="I51">
        <v>0</v>
      </c>
      <c r="J51" t="str">
        <f>IF(ISBLANK(VLOOKUP(G51,Practical!G:K,5,FALSE)),"BLANK",VLOOKUP(G51,Practical!G:K,5,FALSE))</f>
        <v>BLANK</v>
      </c>
      <c r="K51">
        <f t="shared" si="4"/>
        <v>0</v>
      </c>
      <c r="M51">
        <v>0</v>
      </c>
      <c r="N51">
        <v>1</v>
      </c>
      <c r="O51">
        <v>1</v>
      </c>
      <c r="P51">
        <v>1</v>
      </c>
      <c r="Q51" t="s">
        <v>15</v>
      </c>
      <c r="R51" s="1">
        <v>2307</v>
      </c>
      <c r="S51">
        <f>IF(VLOOKUP(R51,'Answers &amp; Theoretical'!Q:R,2,FALSE)="N/A",1,0)</f>
        <v>0</v>
      </c>
      <c r="T51">
        <f t="shared" si="14"/>
        <v>0</v>
      </c>
      <c r="U51">
        <f t="shared" si="15"/>
        <v>1</v>
      </c>
      <c r="V51">
        <f t="shared" si="16"/>
        <v>0</v>
      </c>
      <c r="W51">
        <f>VLOOKUP(R51,Practical!P:Q,2,FALSE)</f>
        <v>0</v>
      </c>
      <c r="X51">
        <f t="shared" si="8"/>
        <v>0</v>
      </c>
      <c r="Y51" t="str">
        <f t="shared" si="5"/>
        <v>NOT MET</v>
      </c>
      <c r="Z51">
        <f>IF(ISBLANK(VLOOKUP(R51,Table114[[#All],[Control]:[Control Comment]],3,FALSE)),0,1)</f>
        <v>0</v>
      </c>
      <c r="AB51" t="str">
        <f>$Y51</f>
        <v>NOT MET</v>
      </c>
      <c r="AC51" t="str">
        <f t="shared" si="19"/>
        <v>NOT MET</v>
      </c>
      <c r="AD51" t="str">
        <f t="shared" si="19"/>
        <v>NOT MET</v>
      </c>
    </row>
    <row r="52" spans="2:30" x14ac:dyDescent="0.3">
      <c r="B52">
        <v>0</v>
      </c>
      <c r="C52">
        <v>0</v>
      </c>
      <c r="D52">
        <v>1</v>
      </c>
      <c r="E52">
        <v>1</v>
      </c>
      <c r="F52">
        <v>2201</v>
      </c>
      <c r="G52">
        <v>2201.1</v>
      </c>
      <c r="I52">
        <v>0</v>
      </c>
      <c r="J52" t="str">
        <f>IF(ISBLANK(VLOOKUP(G52,Practical!G:K,5,FALSE)),"BLANK",VLOOKUP(G52,Practical!G:K,5,FALSE))</f>
        <v>BLANK</v>
      </c>
      <c r="K52">
        <f t="shared" si="4"/>
        <v>0</v>
      </c>
      <c r="M52">
        <v>0</v>
      </c>
      <c r="N52">
        <v>0</v>
      </c>
      <c r="O52">
        <v>1</v>
      </c>
      <c r="P52">
        <v>1</v>
      </c>
      <c r="Q52" t="s">
        <v>15</v>
      </c>
      <c r="R52" s="1">
        <v>2308</v>
      </c>
      <c r="S52">
        <f>IF(VLOOKUP(R52,'Answers &amp; Theoretical'!Q:R,2,FALSE)="N/A",1,0)</f>
        <v>0</v>
      </c>
      <c r="T52">
        <f t="shared" si="14"/>
        <v>0</v>
      </c>
      <c r="U52">
        <f t="shared" si="15"/>
        <v>6</v>
      </c>
      <c r="V52">
        <f t="shared" si="16"/>
        <v>0</v>
      </c>
      <c r="W52">
        <f>VLOOKUP(R52,Practical!P:Q,2,FALSE)</f>
        <v>0</v>
      </c>
      <c r="X52">
        <f t="shared" si="8"/>
        <v>0</v>
      </c>
      <c r="Y52" t="str">
        <f t="shared" si="5"/>
        <v>NOT MET</v>
      </c>
      <c r="Z52">
        <f>IF(ISBLANK(VLOOKUP(R52,Table114[[#All],[Control]:[Control Comment]],3,FALSE)),0,1)</f>
        <v>0</v>
      </c>
      <c r="AC52" t="str">
        <f t="shared" si="19"/>
        <v>NOT MET</v>
      </c>
      <c r="AD52" t="str">
        <f t="shared" si="19"/>
        <v>NOT MET</v>
      </c>
    </row>
    <row r="53" spans="2:30" x14ac:dyDescent="0.3">
      <c r="B53">
        <v>0</v>
      </c>
      <c r="C53">
        <v>0</v>
      </c>
      <c r="D53">
        <v>1</v>
      </c>
      <c r="E53">
        <v>1</v>
      </c>
      <c r="F53">
        <v>2201</v>
      </c>
      <c r="G53">
        <v>2201.1999999999998</v>
      </c>
      <c r="I53">
        <v>0</v>
      </c>
      <c r="J53" t="str">
        <f>IF(ISBLANK(VLOOKUP(G53,Practical!G:K,5,FALSE)),"BLANK",VLOOKUP(G53,Practical!G:K,5,FALSE))</f>
        <v>BLANK</v>
      </c>
      <c r="K53">
        <f t="shared" si="4"/>
        <v>0</v>
      </c>
      <c r="M53">
        <v>0</v>
      </c>
      <c r="N53">
        <v>0</v>
      </c>
      <c r="O53">
        <v>1</v>
      </c>
      <c r="P53">
        <v>1</v>
      </c>
      <c r="Q53" t="s">
        <v>15</v>
      </c>
      <c r="R53" s="1">
        <v>2309</v>
      </c>
      <c r="S53">
        <f>IF(VLOOKUP(R53,'Answers &amp; Theoretical'!Q:R,2,FALSE)="N/A",1,0)</f>
        <v>0</v>
      </c>
      <c r="T53">
        <f t="shared" si="14"/>
        <v>0</v>
      </c>
      <c r="U53">
        <f t="shared" si="15"/>
        <v>2</v>
      </c>
      <c r="V53">
        <f t="shared" si="16"/>
        <v>0</v>
      </c>
      <c r="W53">
        <f>VLOOKUP(R53,Practical!P:Q,2,FALSE)</f>
        <v>0</v>
      </c>
      <c r="X53">
        <f t="shared" si="8"/>
        <v>0</v>
      </c>
      <c r="Y53" t="str">
        <f t="shared" si="5"/>
        <v>NOT MET</v>
      </c>
      <c r="Z53">
        <f>IF(ISBLANK(VLOOKUP(R53,Table114[[#All],[Control]:[Control Comment]],3,FALSE)),0,1)</f>
        <v>0</v>
      </c>
      <c r="AC53" t="str">
        <f t="shared" si="19"/>
        <v>NOT MET</v>
      </c>
      <c r="AD53" t="str">
        <f t="shared" si="19"/>
        <v>NOT MET</v>
      </c>
    </row>
    <row r="54" spans="2:30" x14ac:dyDescent="0.3">
      <c r="B54">
        <v>0</v>
      </c>
      <c r="C54">
        <v>0</v>
      </c>
      <c r="D54">
        <v>1</v>
      </c>
      <c r="E54">
        <v>1</v>
      </c>
      <c r="F54">
        <v>2202</v>
      </c>
      <c r="G54">
        <v>2202.1</v>
      </c>
      <c r="I54">
        <v>1</v>
      </c>
      <c r="J54" t="str">
        <f>IF(ISBLANK(VLOOKUP(G54,Practical!G:K,5,FALSE)),"BLANK",VLOOKUP(G54,Practical!G:K,5,FALSE))</f>
        <v>BLANK</v>
      </c>
      <c r="K54">
        <f t="shared" si="4"/>
        <v>1</v>
      </c>
      <c r="M54">
        <v>0</v>
      </c>
      <c r="N54">
        <v>1</v>
      </c>
      <c r="O54">
        <v>1</v>
      </c>
      <c r="P54">
        <v>1</v>
      </c>
      <c r="Q54" t="s">
        <v>15</v>
      </c>
      <c r="R54" s="1">
        <v>2310</v>
      </c>
      <c r="S54">
        <f>IF(VLOOKUP(R54,'Answers &amp; Theoretical'!Q:R,2,FALSE)="N/A",1,0)</f>
        <v>0</v>
      </c>
      <c r="T54">
        <f t="shared" si="14"/>
        <v>0</v>
      </c>
      <c r="U54">
        <f t="shared" si="15"/>
        <v>3</v>
      </c>
      <c r="V54">
        <f t="shared" si="16"/>
        <v>0</v>
      </c>
      <c r="W54">
        <f>VLOOKUP(R54,Practical!P:Q,2,FALSE)</f>
        <v>0</v>
      </c>
      <c r="X54">
        <f t="shared" si="8"/>
        <v>0</v>
      </c>
      <c r="Y54" t="str">
        <f t="shared" si="5"/>
        <v>NOT MET</v>
      </c>
      <c r="Z54">
        <f>IF(ISBLANK(VLOOKUP(R54,Table114[[#All],[Control]:[Control Comment]],3,FALSE)),0,1)</f>
        <v>0</v>
      </c>
      <c r="AB54" t="str">
        <f>$Y54</f>
        <v>NOT MET</v>
      </c>
      <c r="AC54" t="str">
        <f t="shared" si="19"/>
        <v>NOT MET</v>
      </c>
      <c r="AD54" t="str">
        <f t="shared" si="19"/>
        <v>NOT MET</v>
      </c>
    </row>
    <row r="55" spans="2:30" x14ac:dyDescent="0.3">
      <c r="B55">
        <v>0</v>
      </c>
      <c r="C55">
        <v>0</v>
      </c>
      <c r="D55">
        <v>1</v>
      </c>
      <c r="E55">
        <v>1</v>
      </c>
      <c r="F55">
        <v>2203</v>
      </c>
      <c r="G55">
        <v>2203.1</v>
      </c>
      <c r="I55">
        <v>0</v>
      </c>
      <c r="J55" t="str">
        <f>IF(ISBLANK(VLOOKUP(G55,Practical!G:K,5,FALSE)),"BLANK",VLOOKUP(G55,Practical!G:K,5,FALSE))</f>
        <v>BLANK</v>
      </c>
      <c r="K55">
        <f t="shared" si="4"/>
        <v>0</v>
      </c>
      <c r="M55">
        <v>0</v>
      </c>
      <c r="N55">
        <v>1</v>
      </c>
      <c r="O55">
        <v>1</v>
      </c>
      <c r="P55">
        <v>1</v>
      </c>
      <c r="Q55" t="s">
        <v>15</v>
      </c>
      <c r="R55" s="1">
        <v>2311</v>
      </c>
      <c r="S55">
        <f>IF(VLOOKUP(R55,'Answers &amp; Theoretical'!Q:R,2,FALSE)="N/A",1,0)</f>
        <v>0</v>
      </c>
      <c r="T55">
        <f t="shared" si="14"/>
        <v>0</v>
      </c>
      <c r="U55">
        <f t="shared" si="15"/>
        <v>1</v>
      </c>
      <c r="V55">
        <f t="shared" si="16"/>
        <v>0</v>
      </c>
      <c r="W55">
        <f>VLOOKUP(R55,Practical!P:Q,2,FALSE)</f>
        <v>0</v>
      </c>
      <c r="X55">
        <f t="shared" si="8"/>
        <v>0</v>
      </c>
      <c r="Y55" t="str">
        <f t="shared" si="5"/>
        <v>NOT MET</v>
      </c>
      <c r="Z55">
        <f>IF(ISBLANK(VLOOKUP(R55,Table114[[#All],[Control]:[Control Comment]],3,FALSE)),0,1)</f>
        <v>0</v>
      </c>
      <c r="AB55" t="str">
        <f>$Y55</f>
        <v>NOT MET</v>
      </c>
      <c r="AC55" t="str">
        <f t="shared" si="19"/>
        <v>NOT MET</v>
      </c>
      <c r="AD55" t="str">
        <f t="shared" si="19"/>
        <v>NOT MET</v>
      </c>
    </row>
    <row r="56" spans="2:30" x14ac:dyDescent="0.3">
      <c r="B56">
        <v>0</v>
      </c>
      <c r="C56">
        <v>0</v>
      </c>
      <c r="D56">
        <v>1</v>
      </c>
      <c r="E56">
        <v>1</v>
      </c>
      <c r="F56">
        <v>2203</v>
      </c>
      <c r="G56">
        <v>2203.1999999999998</v>
      </c>
      <c r="I56">
        <v>0</v>
      </c>
      <c r="J56" t="str">
        <f>IF(ISBLANK(VLOOKUP(G56,Practical!G:K,5,FALSE)),"BLANK",VLOOKUP(G56,Practical!G:K,5,FALSE))</f>
        <v>BLANK</v>
      </c>
      <c r="K56">
        <f t="shared" si="4"/>
        <v>0</v>
      </c>
      <c r="M56">
        <v>0</v>
      </c>
      <c r="N56">
        <v>1</v>
      </c>
      <c r="O56">
        <v>1</v>
      </c>
      <c r="P56">
        <v>1</v>
      </c>
      <c r="Q56" t="s">
        <v>15</v>
      </c>
      <c r="R56" s="1">
        <v>2312</v>
      </c>
      <c r="S56">
        <f>IF(VLOOKUP(R56,'Answers &amp; Theoretical'!Q:R,2,FALSE)="N/A",1,0)</f>
        <v>0</v>
      </c>
      <c r="T56">
        <f t="shared" si="14"/>
        <v>0</v>
      </c>
      <c r="U56">
        <f t="shared" si="15"/>
        <v>6</v>
      </c>
      <c r="V56">
        <f t="shared" si="16"/>
        <v>0</v>
      </c>
      <c r="W56">
        <f>VLOOKUP(R56,Practical!P:Q,2,FALSE)</f>
        <v>0</v>
      </c>
      <c r="X56">
        <f t="shared" si="8"/>
        <v>0</v>
      </c>
      <c r="Y56" t="str">
        <f t="shared" si="5"/>
        <v>NOT MET</v>
      </c>
      <c r="Z56">
        <f>IF(ISBLANK(VLOOKUP(R56,Table114[[#All],[Control]:[Control Comment]],3,FALSE)),0,1)</f>
        <v>0</v>
      </c>
      <c r="AB56" t="str">
        <f>$Y56</f>
        <v>NOT MET</v>
      </c>
      <c r="AC56" t="str">
        <f t="shared" si="19"/>
        <v>NOT MET</v>
      </c>
      <c r="AD56" t="str">
        <f t="shared" si="19"/>
        <v>NOT MET</v>
      </c>
    </row>
    <row r="57" spans="2:30" x14ac:dyDescent="0.3">
      <c r="B57">
        <v>0</v>
      </c>
      <c r="C57">
        <v>1</v>
      </c>
      <c r="D57">
        <v>1</v>
      </c>
      <c r="E57">
        <v>1</v>
      </c>
      <c r="F57">
        <v>2204</v>
      </c>
      <c r="G57">
        <v>2204.1</v>
      </c>
      <c r="I57">
        <v>1</v>
      </c>
      <c r="J57" t="str">
        <f>IF(ISBLANK(VLOOKUP(G57,Practical!G:K,5,FALSE)),"BLANK",VLOOKUP(G57,Practical!G:K,5,FALSE))</f>
        <v>BLANK</v>
      </c>
      <c r="K57">
        <f t="shared" si="4"/>
        <v>1</v>
      </c>
      <c r="M57">
        <v>0</v>
      </c>
      <c r="N57">
        <v>0</v>
      </c>
      <c r="O57">
        <v>1</v>
      </c>
      <c r="P57">
        <v>1</v>
      </c>
      <c r="Q57" t="s">
        <v>15</v>
      </c>
      <c r="R57" s="1">
        <v>2313</v>
      </c>
      <c r="S57">
        <f>IF(VLOOKUP(R57,'Answers &amp; Theoretical'!Q:R,2,FALSE)="N/A",1,0)</f>
        <v>0</v>
      </c>
      <c r="T57">
        <f t="shared" si="14"/>
        <v>0</v>
      </c>
      <c r="U57">
        <f t="shared" si="15"/>
        <v>3</v>
      </c>
      <c r="V57">
        <f t="shared" si="16"/>
        <v>0</v>
      </c>
      <c r="W57">
        <f>VLOOKUP(R57,Practical!P:Q,2,FALSE)</f>
        <v>0</v>
      </c>
      <c r="X57">
        <f t="shared" si="8"/>
        <v>0</v>
      </c>
      <c r="Y57" t="str">
        <f t="shared" si="5"/>
        <v>NOT MET</v>
      </c>
      <c r="Z57">
        <f>IF(ISBLANK(VLOOKUP(R57,Table114[[#All],[Control]:[Control Comment]],3,FALSE)),0,1)</f>
        <v>0</v>
      </c>
      <c r="AC57" t="str">
        <f t="shared" si="19"/>
        <v>NOT MET</v>
      </c>
      <c r="AD57" t="str">
        <f t="shared" si="19"/>
        <v>NOT MET</v>
      </c>
    </row>
    <row r="58" spans="2:30" x14ac:dyDescent="0.3">
      <c r="B58">
        <v>0</v>
      </c>
      <c r="C58">
        <v>1</v>
      </c>
      <c r="D58">
        <v>1</v>
      </c>
      <c r="E58">
        <v>1</v>
      </c>
      <c r="F58">
        <v>2205</v>
      </c>
      <c r="G58">
        <v>2205.1</v>
      </c>
      <c r="I58">
        <v>1</v>
      </c>
      <c r="J58" t="str">
        <f>IF(ISBLANK(VLOOKUP(G58,Practical!G:K,5,FALSE)),"BLANK",VLOOKUP(G58,Practical!G:K,5,FALSE))</f>
        <v>BLANK</v>
      </c>
      <c r="K58">
        <f t="shared" si="4"/>
        <v>1</v>
      </c>
      <c r="M58">
        <v>1</v>
      </c>
      <c r="N58">
        <v>1</v>
      </c>
      <c r="O58">
        <v>1</v>
      </c>
      <c r="P58">
        <v>1</v>
      </c>
      <c r="Q58" t="s">
        <v>15</v>
      </c>
      <c r="R58" s="1">
        <v>2314</v>
      </c>
      <c r="S58">
        <f>IF(VLOOKUP(R58,'Answers &amp; Theoretical'!Q:R,2,FALSE)="N/A",1,0)</f>
        <v>0</v>
      </c>
      <c r="T58">
        <f t="shared" si="14"/>
        <v>0</v>
      </c>
      <c r="U58">
        <f t="shared" si="15"/>
        <v>2</v>
      </c>
      <c r="V58">
        <f t="shared" si="16"/>
        <v>0</v>
      </c>
      <c r="W58">
        <f>VLOOKUP(R58,Practical!P:Q,2,FALSE)</f>
        <v>0</v>
      </c>
      <c r="X58">
        <f t="shared" si="8"/>
        <v>0</v>
      </c>
      <c r="Y58" t="str">
        <f t="shared" si="5"/>
        <v>NOT MET</v>
      </c>
      <c r="Z58">
        <f>IF(ISBLANK(VLOOKUP(R58,Table114[[#All],[Control]:[Control Comment]],3,FALSE)),0,1)</f>
        <v>0</v>
      </c>
      <c r="AA58" t="str">
        <f>$Y58</f>
        <v>NOT MET</v>
      </c>
      <c r="AB58" t="str">
        <f>$Y58</f>
        <v>NOT MET</v>
      </c>
      <c r="AC58" t="str">
        <f t="shared" si="19"/>
        <v>NOT MET</v>
      </c>
      <c r="AD58" t="str">
        <f t="shared" si="19"/>
        <v>NOT MET</v>
      </c>
    </row>
    <row r="59" spans="2:30" x14ac:dyDescent="0.3">
      <c r="B59">
        <v>0</v>
      </c>
      <c r="C59">
        <v>1</v>
      </c>
      <c r="D59">
        <v>1</v>
      </c>
      <c r="E59">
        <v>1</v>
      </c>
      <c r="F59">
        <v>2206</v>
      </c>
      <c r="G59">
        <v>2206.1</v>
      </c>
      <c r="I59">
        <v>1</v>
      </c>
      <c r="J59" t="str">
        <f>IF(ISBLANK(VLOOKUP(G59,Practical!G:K,5,FALSE)),"BLANK",VLOOKUP(G59,Practical!G:K,5,FALSE))</f>
        <v>BLANK</v>
      </c>
      <c r="K59">
        <f t="shared" si="4"/>
        <v>1</v>
      </c>
      <c r="M59">
        <v>0</v>
      </c>
      <c r="N59">
        <v>1</v>
      </c>
      <c r="O59">
        <v>1</v>
      </c>
      <c r="P59">
        <v>1</v>
      </c>
      <c r="Q59" t="s">
        <v>15</v>
      </c>
      <c r="R59" s="1">
        <v>2315</v>
      </c>
      <c r="S59">
        <f>IF(VLOOKUP(R59,'Answers &amp; Theoretical'!Q:R,2,FALSE)="N/A",1,0)</f>
        <v>0</v>
      </c>
      <c r="T59">
        <f t="shared" si="14"/>
        <v>0</v>
      </c>
      <c r="U59">
        <f t="shared" si="15"/>
        <v>3</v>
      </c>
      <c r="V59">
        <f t="shared" si="16"/>
        <v>0</v>
      </c>
      <c r="W59">
        <f>VLOOKUP(R59,Practical!P:Q,2,FALSE)</f>
        <v>0</v>
      </c>
      <c r="X59">
        <f t="shared" si="8"/>
        <v>0</v>
      </c>
      <c r="Y59" t="str">
        <f t="shared" si="5"/>
        <v>NOT MET</v>
      </c>
      <c r="Z59">
        <f>IF(ISBLANK(VLOOKUP(R59,Table114[[#All],[Control]:[Control Comment]],3,FALSE)),0,1)</f>
        <v>0</v>
      </c>
      <c r="AB59" t="str">
        <f>$Y59</f>
        <v>NOT MET</v>
      </c>
      <c r="AC59" t="str">
        <f t="shared" si="19"/>
        <v>NOT MET</v>
      </c>
      <c r="AD59" t="str">
        <f t="shared" si="19"/>
        <v>NOT MET</v>
      </c>
    </row>
    <row r="60" spans="2:30" x14ac:dyDescent="0.3">
      <c r="B60">
        <v>0</v>
      </c>
      <c r="C60">
        <v>1</v>
      </c>
      <c r="D60">
        <v>1</v>
      </c>
      <c r="E60">
        <v>1</v>
      </c>
      <c r="F60">
        <v>2207</v>
      </c>
      <c r="G60">
        <v>2207.1</v>
      </c>
      <c r="I60">
        <v>0</v>
      </c>
      <c r="J60" t="str">
        <f>IF(ISBLANK(VLOOKUP(G60,Practical!G:K,5,FALSE)),"BLANK",VLOOKUP(G60,Practical!G:K,5,FALSE))</f>
        <v>BLANK</v>
      </c>
      <c r="K60">
        <f t="shared" si="4"/>
        <v>0</v>
      </c>
      <c r="M60">
        <v>0</v>
      </c>
      <c r="N60">
        <v>1</v>
      </c>
      <c r="O60">
        <v>1</v>
      </c>
      <c r="P60">
        <v>1</v>
      </c>
      <c r="Q60" t="s">
        <v>15</v>
      </c>
      <c r="R60" s="1">
        <v>2316</v>
      </c>
      <c r="S60">
        <f>IF(VLOOKUP(R60,'Answers &amp; Theoretical'!Q:R,2,FALSE)="N/A",1,0)</f>
        <v>0</v>
      </c>
      <c r="T60">
        <f t="shared" si="14"/>
        <v>0</v>
      </c>
      <c r="U60">
        <f t="shared" si="15"/>
        <v>5</v>
      </c>
      <c r="V60">
        <f t="shared" si="16"/>
        <v>0</v>
      </c>
      <c r="W60">
        <f>VLOOKUP(R60,Practical!P:Q,2,FALSE)</f>
        <v>0</v>
      </c>
      <c r="X60">
        <f t="shared" si="8"/>
        <v>0</v>
      </c>
      <c r="Y60" t="str">
        <f t="shared" si="5"/>
        <v>NOT MET</v>
      </c>
      <c r="Z60">
        <f>IF(ISBLANK(VLOOKUP(R60,Table114[[#All],[Control]:[Control Comment]],3,FALSE)),0,1)</f>
        <v>0</v>
      </c>
      <c r="AB60" t="str">
        <f>$Y60</f>
        <v>NOT MET</v>
      </c>
      <c r="AC60" t="str">
        <f t="shared" si="19"/>
        <v>NOT MET</v>
      </c>
      <c r="AD60" t="str">
        <f t="shared" si="19"/>
        <v>NOT MET</v>
      </c>
    </row>
    <row r="61" spans="2:30" x14ac:dyDescent="0.3">
      <c r="B61">
        <v>0</v>
      </c>
      <c r="C61">
        <v>1</v>
      </c>
      <c r="D61">
        <v>1</v>
      </c>
      <c r="E61">
        <v>1</v>
      </c>
      <c r="F61">
        <v>2207</v>
      </c>
      <c r="G61">
        <v>2207.1999999999998</v>
      </c>
      <c r="I61">
        <v>0</v>
      </c>
      <c r="J61" t="str">
        <f>IF(ISBLANK(VLOOKUP(G61,Practical!G:K,5,FALSE)),"BLANK",VLOOKUP(G61,Practical!G:K,5,FALSE))</f>
        <v>BLANK</v>
      </c>
      <c r="K61">
        <f t="shared" si="4"/>
        <v>0</v>
      </c>
      <c r="M61">
        <v>0</v>
      </c>
      <c r="N61">
        <v>1</v>
      </c>
      <c r="O61">
        <v>1</v>
      </c>
      <c r="P61">
        <v>1</v>
      </c>
      <c r="Q61" t="s">
        <v>15</v>
      </c>
      <c r="R61" s="1">
        <v>2317</v>
      </c>
      <c r="S61">
        <f>IF(VLOOKUP(R61,'Answers &amp; Theoretical'!Q:R,2,FALSE)="N/A",1,0)</f>
        <v>0</v>
      </c>
      <c r="T61">
        <f t="shared" si="14"/>
        <v>0</v>
      </c>
      <c r="U61">
        <f t="shared" si="15"/>
        <v>2</v>
      </c>
      <c r="V61">
        <f t="shared" si="16"/>
        <v>0</v>
      </c>
      <c r="W61">
        <f>VLOOKUP(R61,Practical!P:Q,2,FALSE)</f>
        <v>0</v>
      </c>
      <c r="X61">
        <f t="shared" si="8"/>
        <v>0</v>
      </c>
      <c r="Y61" t="str">
        <f t="shared" si="5"/>
        <v>NOT MET</v>
      </c>
      <c r="Z61">
        <f>IF(ISBLANK(VLOOKUP(R61,Table114[[#All],[Control]:[Control Comment]],3,FALSE)),0,1)</f>
        <v>0</v>
      </c>
      <c r="AB61" t="str">
        <f>$Y61</f>
        <v>NOT MET</v>
      </c>
      <c r="AC61" t="str">
        <f t="shared" si="19"/>
        <v>NOT MET</v>
      </c>
      <c r="AD61" t="str">
        <f t="shared" si="19"/>
        <v>NOT MET</v>
      </c>
    </row>
    <row r="62" spans="2:30" x14ac:dyDescent="0.3">
      <c r="B62">
        <v>0</v>
      </c>
      <c r="C62">
        <v>0</v>
      </c>
      <c r="D62">
        <v>1</v>
      </c>
      <c r="E62">
        <v>1</v>
      </c>
      <c r="F62">
        <v>2208</v>
      </c>
      <c r="G62">
        <v>2208.1</v>
      </c>
      <c r="I62">
        <v>0</v>
      </c>
      <c r="J62" t="str">
        <f>IF(ISBLANK(VLOOKUP(G62,Practical!G:K,5,FALSE)),"BLANK",VLOOKUP(G62,Practical!G:K,5,FALSE))</f>
        <v>BLANK</v>
      </c>
      <c r="K62">
        <f t="shared" si="4"/>
        <v>0</v>
      </c>
      <c r="M62">
        <v>0</v>
      </c>
      <c r="N62">
        <v>1</v>
      </c>
      <c r="O62">
        <v>1</v>
      </c>
      <c r="P62">
        <v>1</v>
      </c>
      <c r="Q62" t="s">
        <v>15</v>
      </c>
      <c r="R62" s="1">
        <v>2318</v>
      </c>
      <c r="S62">
        <f>IF(VLOOKUP(R62,'Answers &amp; Theoretical'!Q:R,2,FALSE)="N/A",1,0)</f>
        <v>0</v>
      </c>
      <c r="T62">
        <f t="shared" si="14"/>
        <v>0</v>
      </c>
      <c r="U62">
        <f t="shared" si="15"/>
        <v>2</v>
      </c>
      <c r="V62">
        <f t="shared" si="16"/>
        <v>0</v>
      </c>
      <c r="W62">
        <f>VLOOKUP(R62,Practical!P:Q,2,FALSE)</f>
        <v>0</v>
      </c>
      <c r="X62">
        <f t="shared" si="8"/>
        <v>0</v>
      </c>
      <c r="Y62" t="str">
        <f t="shared" si="5"/>
        <v>NOT MET</v>
      </c>
      <c r="Z62">
        <f>IF(ISBLANK(VLOOKUP(R62,Table114[[#All],[Control]:[Control Comment]],3,FALSE)),0,1)</f>
        <v>0</v>
      </c>
      <c r="AB62" t="str">
        <f>$Y62</f>
        <v>NOT MET</v>
      </c>
      <c r="AC62" t="str">
        <f t="shared" si="19"/>
        <v>NOT MET</v>
      </c>
      <c r="AD62" t="str">
        <f t="shared" si="19"/>
        <v>NOT MET</v>
      </c>
    </row>
    <row r="63" spans="2:30" x14ac:dyDescent="0.3">
      <c r="B63">
        <v>0</v>
      </c>
      <c r="C63">
        <v>0</v>
      </c>
      <c r="D63">
        <v>1</v>
      </c>
      <c r="E63">
        <v>1</v>
      </c>
      <c r="F63">
        <v>2208</v>
      </c>
      <c r="G63">
        <v>2208.1999999999998</v>
      </c>
      <c r="I63">
        <v>0</v>
      </c>
      <c r="J63" t="str">
        <f>IF(ISBLANK(VLOOKUP(G63,Practical!G:K,5,FALSE)),"BLANK",VLOOKUP(G63,Practical!G:K,5,FALSE))</f>
        <v>BLANK</v>
      </c>
      <c r="K63">
        <f t="shared" si="4"/>
        <v>0</v>
      </c>
      <c r="M63">
        <v>0</v>
      </c>
      <c r="N63">
        <v>1</v>
      </c>
      <c r="O63">
        <v>1</v>
      </c>
      <c r="P63">
        <v>1</v>
      </c>
      <c r="Q63" t="s">
        <v>15</v>
      </c>
      <c r="R63" s="1">
        <v>2319</v>
      </c>
      <c r="S63">
        <f>IF(VLOOKUP(R63,'Answers &amp; Theoretical'!Q:R,2,FALSE)="N/A",1,0)</f>
        <v>0</v>
      </c>
      <c r="T63">
        <f t="shared" si="14"/>
        <v>0</v>
      </c>
      <c r="U63">
        <f t="shared" si="15"/>
        <v>1</v>
      </c>
      <c r="V63">
        <f t="shared" si="16"/>
        <v>0</v>
      </c>
      <c r="W63">
        <f>VLOOKUP(R63,Practical!P:Q,2,FALSE)</f>
        <v>0</v>
      </c>
      <c r="X63">
        <f t="shared" si="8"/>
        <v>0</v>
      </c>
      <c r="Y63" t="str">
        <f t="shared" si="5"/>
        <v>NOT MET</v>
      </c>
      <c r="Z63">
        <f>IF(ISBLANK(VLOOKUP(R63,Table114[[#All],[Control]:[Control Comment]],3,FALSE)),0,1)</f>
        <v>0</v>
      </c>
      <c r="AB63" t="str">
        <f>$Y63</f>
        <v>NOT MET</v>
      </c>
      <c r="AC63" t="str">
        <f t="shared" si="19"/>
        <v>NOT MET</v>
      </c>
      <c r="AD63" t="str">
        <f t="shared" si="19"/>
        <v>NOT MET</v>
      </c>
    </row>
    <row r="64" spans="2:30" x14ac:dyDescent="0.3">
      <c r="B64">
        <v>0</v>
      </c>
      <c r="C64">
        <v>0</v>
      </c>
      <c r="D64">
        <v>1</v>
      </c>
      <c r="E64">
        <v>1</v>
      </c>
      <c r="F64">
        <v>2208</v>
      </c>
      <c r="G64">
        <v>2208.3000000000002</v>
      </c>
      <c r="I64">
        <v>0</v>
      </c>
      <c r="J64" t="str">
        <f>IF(ISBLANK(VLOOKUP(G64,Practical!G:K,5,FALSE)),"BLANK",VLOOKUP(G64,Practical!G:K,5,FALSE))</f>
        <v>BLANK</v>
      </c>
      <c r="K64">
        <f t="shared" si="4"/>
        <v>0</v>
      </c>
      <c r="M64">
        <v>0</v>
      </c>
      <c r="N64">
        <v>0</v>
      </c>
      <c r="O64">
        <v>1</v>
      </c>
      <c r="P64">
        <v>1</v>
      </c>
      <c r="Q64" t="s">
        <v>15</v>
      </c>
      <c r="R64" s="1">
        <v>2320</v>
      </c>
      <c r="S64">
        <f>IF(VLOOKUP(R64,'Answers &amp; Theoretical'!Q:R,2,FALSE)="N/A",1,0)</f>
        <v>0</v>
      </c>
      <c r="T64">
        <f t="shared" si="14"/>
        <v>0</v>
      </c>
      <c r="U64">
        <f t="shared" si="15"/>
        <v>4</v>
      </c>
      <c r="V64">
        <f t="shared" si="16"/>
        <v>0</v>
      </c>
      <c r="W64">
        <f>VLOOKUP(R64,Practical!P:Q,2,FALSE)</f>
        <v>0</v>
      </c>
      <c r="X64">
        <f t="shared" si="8"/>
        <v>0</v>
      </c>
      <c r="Y64" t="str">
        <f t="shared" si="5"/>
        <v>NOT MET</v>
      </c>
      <c r="Z64">
        <f>IF(ISBLANK(VLOOKUP(R64,Table114[[#All],[Control]:[Control Comment]],3,FALSE)),0,1)</f>
        <v>0</v>
      </c>
      <c r="AC64" t="str">
        <f t="shared" si="19"/>
        <v>NOT MET</v>
      </c>
      <c r="AD64" t="str">
        <f t="shared" si="19"/>
        <v>NOT MET</v>
      </c>
    </row>
    <row r="65" spans="2:30" x14ac:dyDescent="0.3">
      <c r="B65">
        <v>0</v>
      </c>
      <c r="C65">
        <v>0</v>
      </c>
      <c r="D65">
        <v>1</v>
      </c>
      <c r="E65">
        <v>1</v>
      </c>
      <c r="F65">
        <v>2208</v>
      </c>
      <c r="G65">
        <v>2208.4</v>
      </c>
      <c r="I65">
        <v>0</v>
      </c>
      <c r="J65" t="str">
        <f>IF(ISBLANK(VLOOKUP(G65,Practical!G:K,5,FALSE)),"BLANK",VLOOKUP(G65,Practical!G:K,5,FALSE))</f>
        <v>BLANK</v>
      </c>
      <c r="K65">
        <f t="shared" si="4"/>
        <v>0</v>
      </c>
      <c r="M65">
        <v>0</v>
      </c>
      <c r="N65">
        <v>1</v>
      </c>
      <c r="O65">
        <v>1</v>
      </c>
      <c r="P65">
        <v>1</v>
      </c>
      <c r="Q65" t="s">
        <v>15</v>
      </c>
      <c r="R65" s="1">
        <v>2321</v>
      </c>
      <c r="S65">
        <f>IF(VLOOKUP(R65,'Answers &amp; Theoretical'!Q:R,2,FALSE)="N/A",1,0)</f>
        <v>0</v>
      </c>
      <c r="T65">
        <f t="shared" si="14"/>
        <v>0</v>
      </c>
      <c r="U65">
        <f t="shared" si="15"/>
        <v>4</v>
      </c>
      <c r="V65">
        <f t="shared" si="16"/>
        <v>0</v>
      </c>
      <c r="W65">
        <f>VLOOKUP(R65,Practical!P:Q,2,FALSE)</f>
        <v>0</v>
      </c>
      <c r="X65">
        <f t="shared" si="8"/>
        <v>0</v>
      </c>
      <c r="Y65" t="str">
        <f t="shared" si="5"/>
        <v>NOT MET</v>
      </c>
      <c r="Z65">
        <f>IF(ISBLANK(VLOOKUP(R65,Table114[[#All],[Control]:[Control Comment]],3,FALSE)),0,1)</f>
        <v>0</v>
      </c>
      <c r="AB65" t="str">
        <f t="shared" ref="AB65:AD80" si="20">$Y65</f>
        <v>NOT MET</v>
      </c>
      <c r="AC65" t="str">
        <f t="shared" si="20"/>
        <v>NOT MET</v>
      </c>
      <c r="AD65" t="str">
        <f t="shared" si="20"/>
        <v>NOT MET</v>
      </c>
    </row>
    <row r="66" spans="2:30" x14ac:dyDescent="0.3">
      <c r="B66">
        <v>0</v>
      </c>
      <c r="C66">
        <v>0</v>
      </c>
      <c r="D66">
        <v>0</v>
      </c>
      <c r="E66">
        <v>1</v>
      </c>
      <c r="F66">
        <v>2209</v>
      </c>
      <c r="G66">
        <v>2209.1</v>
      </c>
      <c r="I66">
        <v>1</v>
      </c>
      <c r="J66" t="str">
        <f>IF(ISBLANK(VLOOKUP(G66,Practical!G:K,5,FALSE)),"BLANK",VLOOKUP(G66,Practical!G:K,5,FALSE))</f>
        <v>BLANK</v>
      </c>
      <c r="K66">
        <f t="shared" si="4"/>
        <v>1</v>
      </c>
      <c r="M66">
        <v>0</v>
      </c>
      <c r="N66">
        <v>1</v>
      </c>
      <c r="O66">
        <v>1</v>
      </c>
      <c r="P66">
        <v>1</v>
      </c>
      <c r="Q66" t="s">
        <v>15</v>
      </c>
      <c r="R66" s="1">
        <v>2322</v>
      </c>
      <c r="S66">
        <f>IF(VLOOKUP(R66,'Answers &amp; Theoretical'!Q:R,2,FALSE)="N/A",1,0)</f>
        <v>0</v>
      </c>
      <c r="T66">
        <f t="shared" ref="T66:T97" si="21">SUMIFS(J:J,F:F,R66)</f>
        <v>0</v>
      </c>
      <c r="U66">
        <f t="shared" ref="U66:U97" si="22">COUNTIF(F:F,R66)</f>
        <v>2</v>
      </c>
      <c r="V66">
        <f t="shared" ref="V66:V97" si="23">IF(VLOOKUP(R66,F:K,6,0)=1,0,IF(T66=0,0,IF(T66=U66,2,1)))</f>
        <v>0</v>
      </c>
      <c r="W66">
        <f>VLOOKUP(R66,Practical!P:Q,2,FALSE)</f>
        <v>0</v>
      </c>
      <c r="X66">
        <f t="shared" si="8"/>
        <v>0</v>
      </c>
      <c r="Y66" t="str">
        <f t="shared" ref="Y66:Y129" si="24">IF(X66=2,"MET",IF(X66=1,"(" &amp; T66 &amp; "/" &amp; U66 &amp; ") PARTIALLY MET " &amp; TEXT(T66/U66, "0.00%"),"NOT MET"))</f>
        <v>NOT MET</v>
      </c>
      <c r="Z66">
        <f>IF(ISBLANK(VLOOKUP(R66,Table114[[#All],[Control]:[Control Comment]],3,FALSE)),0,1)</f>
        <v>0</v>
      </c>
      <c r="AB66" t="str">
        <f t="shared" si="20"/>
        <v>NOT MET</v>
      </c>
      <c r="AC66" t="str">
        <f t="shared" si="20"/>
        <v>NOT MET</v>
      </c>
      <c r="AD66" t="str">
        <f t="shared" si="20"/>
        <v>NOT MET</v>
      </c>
    </row>
    <row r="67" spans="2:30" x14ac:dyDescent="0.3">
      <c r="B67">
        <v>0</v>
      </c>
      <c r="C67">
        <v>1</v>
      </c>
      <c r="D67">
        <v>1</v>
      </c>
      <c r="E67">
        <v>1</v>
      </c>
      <c r="F67">
        <v>2210</v>
      </c>
      <c r="G67">
        <v>2210.1</v>
      </c>
      <c r="I67">
        <v>0</v>
      </c>
      <c r="J67" t="str">
        <f>IF(ISBLANK(VLOOKUP(G67,Practical!G:K,5,FALSE)),"BLANK",VLOOKUP(G67,Practical!G:K,5,FALSE))</f>
        <v>BLANK</v>
      </c>
      <c r="K67">
        <f t="shared" ref="K67:K130" si="25">IF(SUMIFS(J:J, F:F, F67, I:I, 1) &lt; SUMIFS(I:I, F:F, F67, I:I, 1), 1, 0)</f>
        <v>0</v>
      </c>
      <c r="M67">
        <v>0</v>
      </c>
      <c r="N67">
        <v>1</v>
      </c>
      <c r="O67">
        <v>1</v>
      </c>
      <c r="P67">
        <v>1</v>
      </c>
      <c r="Q67" t="s">
        <v>15</v>
      </c>
      <c r="R67" s="1">
        <v>2323</v>
      </c>
      <c r="S67">
        <f>IF(VLOOKUP(R67,'Answers &amp; Theoretical'!Q:R,2,FALSE)="N/A",1,0)</f>
        <v>0</v>
      </c>
      <c r="T67">
        <f t="shared" si="21"/>
        <v>0</v>
      </c>
      <c r="U67">
        <f t="shared" si="22"/>
        <v>2</v>
      </c>
      <c r="V67">
        <f t="shared" si="23"/>
        <v>0</v>
      </c>
      <c r="W67">
        <f>VLOOKUP(R67,Practical!P:Q,2,FALSE)</f>
        <v>0</v>
      </c>
      <c r="X67">
        <f t="shared" si="8"/>
        <v>0</v>
      </c>
      <c r="Y67" t="str">
        <f t="shared" si="24"/>
        <v>NOT MET</v>
      </c>
      <c r="Z67">
        <f>IF(ISBLANK(VLOOKUP(R67,Table114[[#All],[Control]:[Control Comment]],3,FALSE)),0,1)</f>
        <v>0</v>
      </c>
      <c r="AB67" t="str">
        <f t="shared" si="20"/>
        <v>NOT MET</v>
      </c>
      <c r="AC67" t="str">
        <f t="shared" si="20"/>
        <v>NOT MET</v>
      </c>
      <c r="AD67" t="str">
        <f t="shared" si="20"/>
        <v>NOT MET</v>
      </c>
    </row>
    <row r="68" spans="2:30" x14ac:dyDescent="0.3">
      <c r="B68">
        <v>0</v>
      </c>
      <c r="C68">
        <v>1</v>
      </c>
      <c r="D68">
        <v>1</v>
      </c>
      <c r="E68">
        <v>1</v>
      </c>
      <c r="F68">
        <v>2210</v>
      </c>
      <c r="G68">
        <v>2210.1999999999998</v>
      </c>
      <c r="I68">
        <v>0</v>
      </c>
      <c r="J68" t="str">
        <f>IF(ISBLANK(VLOOKUP(G68,Practical!G:K,5,FALSE)),"BLANK",VLOOKUP(G68,Practical!G:K,5,FALSE))</f>
        <v>BLANK</v>
      </c>
      <c r="K68">
        <f t="shared" si="25"/>
        <v>0</v>
      </c>
      <c r="M68">
        <v>0</v>
      </c>
      <c r="N68">
        <v>1</v>
      </c>
      <c r="O68">
        <v>1</v>
      </c>
      <c r="P68">
        <v>1</v>
      </c>
      <c r="Q68" t="s">
        <v>15</v>
      </c>
      <c r="R68" s="1">
        <v>2400</v>
      </c>
      <c r="S68">
        <f>IF(VLOOKUP(R68,'Answers &amp; Theoretical'!Q:R,2,FALSE)="N/A",1,0)</f>
        <v>0</v>
      </c>
      <c r="T68">
        <f t="shared" si="21"/>
        <v>0</v>
      </c>
      <c r="U68">
        <f t="shared" si="22"/>
        <v>2</v>
      </c>
      <c r="V68">
        <f t="shared" si="23"/>
        <v>0</v>
      </c>
      <c r="W68">
        <f>VLOOKUP(R68,Practical!P:Q,2,FALSE)</f>
        <v>0</v>
      </c>
      <c r="X68">
        <f t="shared" si="8"/>
        <v>0</v>
      </c>
      <c r="Y68" t="str">
        <f t="shared" si="24"/>
        <v>NOT MET</v>
      </c>
      <c r="Z68">
        <f>IF(ISBLANK(VLOOKUP(R68,Table114[[#All],[Control]:[Control Comment]],3,FALSE)),0,1)</f>
        <v>0</v>
      </c>
      <c r="AB68" t="str">
        <f t="shared" si="20"/>
        <v>NOT MET</v>
      </c>
      <c r="AC68" t="str">
        <f t="shared" si="20"/>
        <v>NOT MET</v>
      </c>
      <c r="AD68" t="str">
        <f t="shared" si="20"/>
        <v>NOT MET</v>
      </c>
    </row>
    <row r="69" spans="2:30" x14ac:dyDescent="0.3">
      <c r="B69">
        <v>0</v>
      </c>
      <c r="C69">
        <v>1</v>
      </c>
      <c r="D69">
        <v>1</v>
      </c>
      <c r="E69">
        <v>1</v>
      </c>
      <c r="F69">
        <v>2211</v>
      </c>
      <c r="G69">
        <v>2211.1</v>
      </c>
      <c r="I69">
        <v>0</v>
      </c>
      <c r="J69" t="str">
        <f>IF(ISBLANK(VLOOKUP(G69,Practical!G:K,5,FALSE)),"BLANK",VLOOKUP(G69,Practical!G:K,5,FALSE))</f>
        <v>BLANK</v>
      </c>
      <c r="K69">
        <f t="shared" si="25"/>
        <v>0</v>
      </c>
      <c r="M69">
        <v>0</v>
      </c>
      <c r="N69">
        <v>1</v>
      </c>
      <c r="O69">
        <v>1</v>
      </c>
      <c r="P69">
        <v>1</v>
      </c>
      <c r="Q69" t="s">
        <v>15</v>
      </c>
      <c r="R69" s="1">
        <v>2401</v>
      </c>
      <c r="S69">
        <f>IF(VLOOKUP(R69,'Answers &amp; Theoretical'!Q:R,2,FALSE)="N/A",1,0)</f>
        <v>0</v>
      </c>
      <c r="T69">
        <f t="shared" si="21"/>
        <v>0</v>
      </c>
      <c r="U69">
        <f t="shared" si="22"/>
        <v>3</v>
      </c>
      <c r="V69">
        <f t="shared" si="23"/>
        <v>0</v>
      </c>
      <c r="W69">
        <f>VLOOKUP(R69,Practical!P:Q,2,FALSE)</f>
        <v>0</v>
      </c>
      <c r="X69">
        <f t="shared" ref="X69:X132" si="26">IF(S69=1,"Marked N/A",IF(V69=2,2,MAX(0,V69+IF(W69="",0,MIN(1,W69)))))</f>
        <v>0</v>
      </c>
      <c r="Y69" t="str">
        <f t="shared" si="24"/>
        <v>NOT MET</v>
      </c>
      <c r="Z69">
        <f>IF(ISBLANK(VLOOKUP(R69,Table114[[#All],[Control]:[Control Comment]],3,FALSE)),0,1)</f>
        <v>0</v>
      </c>
      <c r="AB69" t="str">
        <f t="shared" si="20"/>
        <v>NOT MET</v>
      </c>
      <c r="AC69" t="str">
        <f t="shared" si="20"/>
        <v>NOT MET</v>
      </c>
      <c r="AD69" t="str">
        <f t="shared" si="20"/>
        <v>NOT MET</v>
      </c>
    </row>
    <row r="70" spans="2:30" x14ac:dyDescent="0.3">
      <c r="B70">
        <v>0</v>
      </c>
      <c r="C70">
        <v>1</v>
      </c>
      <c r="D70">
        <v>1</v>
      </c>
      <c r="E70">
        <v>1</v>
      </c>
      <c r="F70">
        <v>2211</v>
      </c>
      <c r="G70">
        <v>2211.1999999999998</v>
      </c>
      <c r="I70">
        <v>0</v>
      </c>
      <c r="J70" t="str">
        <f>IF(ISBLANK(VLOOKUP(G70,Practical!G:K,5,FALSE)),"BLANK",VLOOKUP(G70,Practical!G:K,5,FALSE))</f>
        <v>BLANK</v>
      </c>
      <c r="K70">
        <f t="shared" si="25"/>
        <v>0</v>
      </c>
      <c r="M70">
        <v>0</v>
      </c>
      <c r="N70">
        <v>1</v>
      </c>
      <c r="O70">
        <v>1</v>
      </c>
      <c r="P70">
        <v>1</v>
      </c>
      <c r="Q70" t="s">
        <v>15</v>
      </c>
      <c r="R70" s="1">
        <v>2402</v>
      </c>
      <c r="S70">
        <f>IF(VLOOKUP(R70,'Answers &amp; Theoretical'!Q:R,2,FALSE)="N/A",1,0)</f>
        <v>0</v>
      </c>
      <c r="T70">
        <f t="shared" si="21"/>
        <v>0</v>
      </c>
      <c r="U70">
        <f t="shared" si="22"/>
        <v>9</v>
      </c>
      <c r="V70">
        <f t="shared" si="23"/>
        <v>0</v>
      </c>
      <c r="W70">
        <f>VLOOKUP(R70,Practical!P:Q,2,FALSE)</f>
        <v>0</v>
      </c>
      <c r="X70">
        <f t="shared" si="26"/>
        <v>0</v>
      </c>
      <c r="Y70" t="str">
        <f t="shared" si="24"/>
        <v>NOT MET</v>
      </c>
      <c r="Z70">
        <f>IF(ISBLANK(VLOOKUP(R70,Table114[[#All],[Control]:[Control Comment]],3,FALSE)),0,1)</f>
        <v>0</v>
      </c>
      <c r="AB70" t="str">
        <f t="shared" si="20"/>
        <v>NOT MET</v>
      </c>
      <c r="AC70" t="str">
        <f t="shared" si="20"/>
        <v>NOT MET</v>
      </c>
      <c r="AD70" t="str">
        <f t="shared" si="20"/>
        <v>NOT MET</v>
      </c>
    </row>
    <row r="71" spans="2:30" x14ac:dyDescent="0.3">
      <c r="B71">
        <v>0</v>
      </c>
      <c r="C71">
        <v>0</v>
      </c>
      <c r="D71">
        <v>1</v>
      </c>
      <c r="E71">
        <v>1</v>
      </c>
      <c r="F71">
        <v>2212</v>
      </c>
      <c r="G71">
        <v>2212.1</v>
      </c>
      <c r="I71">
        <v>1</v>
      </c>
      <c r="J71" t="str">
        <f>IF(ISBLANK(VLOOKUP(G71,Practical!G:K,5,FALSE)),"BLANK",VLOOKUP(G71,Practical!G:K,5,FALSE))</f>
        <v>BLANK</v>
      </c>
      <c r="K71">
        <f t="shared" si="25"/>
        <v>1</v>
      </c>
      <c r="M71">
        <v>0</v>
      </c>
      <c r="N71">
        <v>1</v>
      </c>
      <c r="O71">
        <v>1</v>
      </c>
      <c r="P71">
        <v>1</v>
      </c>
      <c r="Q71" t="s">
        <v>15</v>
      </c>
      <c r="R71" s="1">
        <v>2403</v>
      </c>
      <c r="S71">
        <f>IF(VLOOKUP(R71,'Answers &amp; Theoretical'!Q:R,2,FALSE)="N/A",1,0)</f>
        <v>0</v>
      </c>
      <c r="T71">
        <f t="shared" si="21"/>
        <v>0</v>
      </c>
      <c r="U71">
        <f t="shared" si="22"/>
        <v>3</v>
      </c>
      <c r="V71">
        <f t="shared" si="23"/>
        <v>0</v>
      </c>
      <c r="W71">
        <f>VLOOKUP(R71,Practical!P:Q,2,FALSE)</f>
        <v>0</v>
      </c>
      <c r="X71">
        <f t="shared" si="26"/>
        <v>0</v>
      </c>
      <c r="Y71" t="str">
        <f t="shared" si="24"/>
        <v>NOT MET</v>
      </c>
      <c r="Z71">
        <f>IF(ISBLANK(VLOOKUP(R71,Table114[[#All],[Control]:[Control Comment]],3,FALSE)),0,1)</f>
        <v>0</v>
      </c>
      <c r="AB71" t="str">
        <f t="shared" si="20"/>
        <v>NOT MET</v>
      </c>
      <c r="AC71" t="str">
        <f t="shared" si="20"/>
        <v>NOT MET</v>
      </c>
      <c r="AD71" t="str">
        <f t="shared" si="20"/>
        <v>NOT MET</v>
      </c>
    </row>
    <row r="72" spans="2:30" x14ac:dyDescent="0.3">
      <c r="B72">
        <v>0</v>
      </c>
      <c r="C72">
        <v>1</v>
      </c>
      <c r="D72">
        <v>1</v>
      </c>
      <c r="E72">
        <v>1</v>
      </c>
      <c r="F72">
        <v>2213</v>
      </c>
      <c r="G72">
        <v>2213.1</v>
      </c>
      <c r="I72">
        <v>0</v>
      </c>
      <c r="J72" t="str">
        <f>IF(ISBLANK(VLOOKUP(G72,Practical!G:K,5,FALSE)),"BLANK",VLOOKUP(G72,Practical!G:K,5,FALSE))</f>
        <v>BLANK</v>
      </c>
      <c r="K72">
        <f t="shared" si="25"/>
        <v>0</v>
      </c>
      <c r="M72">
        <v>0</v>
      </c>
      <c r="N72">
        <v>1</v>
      </c>
      <c r="O72">
        <v>1</v>
      </c>
      <c r="P72">
        <v>1</v>
      </c>
      <c r="Q72" t="s">
        <v>15</v>
      </c>
      <c r="R72" s="1">
        <v>2404</v>
      </c>
      <c r="S72">
        <f>IF(VLOOKUP(R72,'Answers &amp; Theoretical'!Q:R,2,FALSE)="N/A",1,0)</f>
        <v>0</v>
      </c>
      <c r="T72">
        <f t="shared" si="21"/>
        <v>0</v>
      </c>
      <c r="U72">
        <f t="shared" si="22"/>
        <v>5</v>
      </c>
      <c r="V72">
        <f t="shared" si="23"/>
        <v>0</v>
      </c>
      <c r="W72">
        <f>VLOOKUP(R72,Practical!P:Q,2,FALSE)</f>
        <v>0</v>
      </c>
      <c r="X72">
        <f t="shared" si="26"/>
        <v>0</v>
      </c>
      <c r="Y72" t="str">
        <f t="shared" si="24"/>
        <v>NOT MET</v>
      </c>
      <c r="Z72">
        <f>IF(ISBLANK(VLOOKUP(R72,Table114[[#All],[Control]:[Control Comment]],3,FALSE)),0,1)</f>
        <v>0</v>
      </c>
      <c r="AB72" t="str">
        <f t="shared" si="20"/>
        <v>NOT MET</v>
      </c>
      <c r="AC72" t="str">
        <f t="shared" si="20"/>
        <v>NOT MET</v>
      </c>
      <c r="AD72" t="str">
        <f t="shared" si="20"/>
        <v>NOT MET</v>
      </c>
    </row>
    <row r="73" spans="2:30" x14ac:dyDescent="0.3">
      <c r="B73">
        <v>0</v>
      </c>
      <c r="C73">
        <v>1</v>
      </c>
      <c r="D73">
        <v>1</v>
      </c>
      <c r="E73">
        <v>1</v>
      </c>
      <c r="F73">
        <v>2213</v>
      </c>
      <c r="G73">
        <v>2213.1999999999998</v>
      </c>
      <c r="I73">
        <v>0</v>
      </c>
      <c r="J73" t="str">
        <f>IF(ISBLANK(VLOOKUP(G73,Practical!G:K,5,FALSE)),"BLANK",VLOOKUP(G73,Practical!G:K,5,FALSE))</f>
        <v>BLANK</v>
      </c>
      <c r="K73">
        <f t="shared" si="25"/>
        <v>0</v>
      </c>
      <c r="M73">
        <v>0</v>
      </c>
      <c r="N73">
        <v>1</v>
      </c>
      <c r="O73">
        <v>1</v>
      </c>
      <c r="P73">
        <v>1</v>
      </c>
      <c r="Q73" t="s">
        <v>15</v>
      </c>
      <c r="R73" s="1">
        <v>2405</v>
      </c>
      <c r="S73">
        <f>IF(VLOOKUP(R73,'Answers &amp; Theoretical'!Q:R,2,FALSE)="N/A",1,0)</f>
        <v>0</v>
      </c>
      <c r="T73">
        <f t="shared" si="21"/>
        <v>0</v>
      </c>
      <c r="U73">
        <f t="shared" si="22"/>
        <v>6</v>
      </c>
      <c r="V73">
        <f t="shared" si="23"/>
        <v>0</v>
      </c>
      <c r="W73">
        <f>VLOOKUP(R73,Practical!P:Q,2,FALSE)</f>
        <v>0</v>
      </c>
      <c r="X73">
        <f t="shared" si="26"/>
        <v>0</v>
      </c>
      <c r="Y73" t="str">
        <f t="shared" si="24"/>
        <v>NOT MET</v>
      </c>
      <c r="Z73">
        <f>IF(ISBLANK(VLOOKUP(R73,Table114[[#All],[Control]:[Control Comment]],3,FALSE)),0,1)</f>
        <v>0</v>
      </c>
      <c r="AB73" t="str">
        <f t="shared" si="20"/>
        <v>NOT MET</v>
      </c>
      <c r="AC73" t="str">
        <f t="shared" si="20"/>
        <v>NOT MET</v>
      </c>
      <c r="AD73" t="str">
        <f t="shared" si="20"/>
        <v>NOT MET</v>
      </c>
    </row>
    <row r="74" spans="2:30" x14ac:dyDescent="0.3">
      <c r="B74">
        <v>0</v>
      </c>
      <c r="C74">
        <v>1</v>
      </c>
      <c r="D74">
        <v>1</v>
      </c>
      <c r="E74">
        <v>1</v>
      </c>
      <c r="F74">
        <v>2214</v>
      </c>
      <c r="G74">
        <v>2214.1</v>
      </c>
      <c r="I74">
        <v>0</v>
      </c>
      <c r="J74" t="str">
        <f>IF(ISBLANK(VLOOKUP(G74,Practical!G:K,5,FALSE)),"BLANK",VLOOKUP(G74,Practical!G:K,5,FALSE))</f>
        <v>BLANK</v>
      </c>
      <c r="K74">
        <f t="shared" si="25"/>
        <v>0</v>
      </c>
      <c r="M74">
        <v>0</v>
      </c>
      <c r="N74">
        <v>0</v>
      </c>
      <c r="O74">
        <v>1</v>
      </c>
      <c r="P74">
        <v>1</v>
      </c>
      <c r="Q74" t="s">
        <v>15</v>
      </c>
      <c r="R74" s="1">
        <v>2406</v>
      </c>
      <c r="S74">
        <f>IF(VLOOKUP(R74,'Answers &amp; Theoretical'!Q:R,2,FALSE)="N/A",1,0)</f>
        <v>0</v>
      </c>
      <c r="T74">
        <f t="shared" si="21"/>
        <v>0</v>
      </c>
      <c r="U74">
        <f t="shared" si="22"/>
        <v>2</v>
      </c>
      <c r="V74">
        <f t="shared" si="23"/>
        <v>0</v>
      </c>
      <c r="W74">
        <f>VLOOKUP(R74,Practical!P:Q,2,FALSE)</f>
        <v>0</v>
      </c>
      <c r="X74">
        <f t="shared" si="26"/>
        <v>0</v>
      </c>
      <c r="Y74" t="str">
        <f t="shared" si="24"/>
        <v>NOT MET</v>
      </c>
      <c r="Z74">
        <f>IF(ISBLANK(VLOOKUP(R74,Table114[[#All],[Control]:[Control Comment]],3,FALSE)),0,1)</f>
        <v>0</v>
      </c>
      <c r="AC74" t="str">
        <f t="shared" si="20"/>
        <v>NOT MET</v>
      </c>
      <c r="AD74" t="str">
        <f t="shared" si="20"/>
        <v>NOT MET</v>
      </c>
    </row>
    <row r="75" spans="2:30" x14ac:dyDescent="0.3">
      <c r="B75">
        <v>0</v>
      </c>
      <c r="C75">
        <v>1</v>
      </c>
      <c r="D75">
        <v>1</v>
      </c>
      <c r="E75">
        <v>1</v>
      </c>
      <c r="F75">
        <v>2214</v>
      </c>
      <c r="G75">
        <v>2214.1999999999998</v>
      </c>
      <c r="I75">
        <v>0</v>
      </c>
      <c r="J75" t="str">
        <f>IF(ISBLANK(VLOOKUP(G75,Practical!G:K,5,FALSE)),"BLANK",VLOOKUP(G75,Practical!G:K,5,FALSE))</f>
        <v>BLANK</v>
      </c>
      <c r="K75">
        <f t="shared" si="25"/>
        <v>0</v>
      </c>
      <c r="M75">
        <v>0</v>
      </c>
      <c r="N75">
        <v>1</v>
      </c>
      <c r="O75">
        <v>1</v>
      </c>
      <c r="P75">
        <v>1</v>
      </c>
      <c r="Q75" t="s">
        <v>15</v>
      </c>
      <c r="R75" s="1">
        <v>2407</v>
      </c>
      <c r="S75">
        <f>IF(VLOOKUP(R75,'Answers &amp; Theoretical'!Q:R,2,FALSE)="N/A",1,0)</f>
        <v>0</v>
      </c>
      <c r="T75">
        <f t="shared" si="21"/>
        <v>0</v>
      </c>
      <c r="U75">
        <f t="shared" si="22"/>
        <v>3</v>
      </c>
      <c r="V75">
        <f t="shared" si="23"/>
        <v>0</v>
      </c>
      <c r="W75">
        <f>VLOOKUP(R75,Practical!P:Q,2,FALSE)</f>
        <v>0</v>
      </c>
      <c r="X75">
        <f t="shared" si="26"/>
        <v>0</v>
      </c>
      <c r="Y75" t="str">
        <f t="shared" si="24"/>
        <v>NOT MET</v>
      </c>
      <c r="Z75">
        <f>IF(ISBLANK(VLOOKUP(R75,Table114[[#All],[Control]:[Control Comment]],3,FALSE)),0,1)</f>
        <v>0</v>
      </c>
      <c r="AB75" t="str">
        <f t="shared" ref="AB75:AD90" si="27">$Y75</f>
        <v>NOT MET</v>
      </c>
      <c r="AC75" t="str">
        <f t="shared" si="20"/>
        <v>NOT MET</v>
      </c>
      <c r="AD75" t="str">
        <f t="shared" si="20"/>
        <v>NOT MET</v>
      </c>
    </row>
    <row r="76" spans="2:30" x14ac:dyDescent="0.3">
      <c r="B76">
        <v>0</v>
      </c>
      <c r="C76">
        <v>1</v>
      </c>
      <c r="D76">
        <v>1</v>
      </c>
      <c r="E76">
        <v>1</v>
      </c>
      <c r="F76">
        <v>2214</v>
      </c>
      <c r="G76">
        <v>2214.3000000000002</v>
      </c>
      <c r="I76">
        <v>0</v>
      </c>
      <c r="J76" t="str">
        <f>IF(ISBLANK(VLOOKUP(G76,Practical!G:K,5,FALSE)),"BLANK",VLOOKUP(G76,Practical!G:K,5,FALSE))</f>
        <v>BLANK</v>
      </c>
      <c r="K76">
        <f t="shared" si="25"/>
        <v>0</v>
      </c>
      <c r="M76">
        <v>0</v>
      </c>
      <c r="N76">
        <v>1</v>
      </c>
      <c r="O76">
        <v>1</v>
      </c>
      <c r="P76">
        <v>1</v>
      </c>
      <c r="Q76" t="s">
        <v>15</v>
      </c>
      <c r="R76" s="1">
        <v>2408</v>
      </c>
      <c r="S76">
        <f>IF(VLOOKUP(R76,'Answers &amp; Theoretical'!Q:R,2,FALSE)="N/A",1,0)</f>
        <v>0</v>
      </c>
      <c r="T76">
        <f t="shared" si="21"/>
        <v>0</v>
      </c>
      <c r="U76">
        <f t="shared" si="22"/>
        <v>3</v>
      </c>
      <c r="V76">
        <f t="shared" si="23"/>
        <v>0</v>
      </c>
      <c r="W76">
        <f>VLOOKUP(R76,Practical!P:Q,2,FALSE)</f>
        <v>0</v>
      </c>
      <c r="X76">
        <f t="shared" si="26"/>
        <v>0</v>
      </c>
      <c r="Y76" t="str">
        <f t="shared" si="24"/>
        <v>NOT MET</v>
      </c>
      <c r="Z76">
        <f>IF(ISBLANK(VLOOKUP(R76,Table114[[#All],[Control]:[Control Comment]],3,FALSE)),0,1)</f>
        <v>0</v>
      </c>
      <c r="AB76" t="str">
        <f t="shared" si="27"/>
        <v>NOT MET</v>
      </c>
      <c r="AC76" t="str">
        <f t="shared" si="20"/>
        <v>NOT MET</v>
      </c>
      <c r="AD76" t="str">
        <f t="shared" si="20"/>
        <v>NOT MET</v>
      </c>
    </row>
    <row r="77" spans="2:30" x14ac:dyDescent="0.3">
      <c r="B77">
        <v>0</v>
      </c>
      <c r="C77">
        <v>1</v>
      </c>
      <c r="D77">
        <v>1</v>
      </c>
      <c r="E77">
        <v>1</v>
      </c>
      <c r="F77">
        <v>2214</v>
      </c>
      <c r="G77">
        <v>2214.4</v>
      </c>
      <c r="I77">
        <v>0</v>
      </c>
      <c r="J77" t="str">
        <f>IF(ISBLANK(VLOOKUP(G77,Practical!G:K,5,FALSE)),"BLANK",VLOOKUP(G77,Practical!G:K,5,FALSE))</f>
        <v>BLANK</v>
      </c>
      <c r="K77">
        <f t="shared" si="25"/>
        <v>0</v>
      </c>
      <c r="M77">
        <v>0</v>
      </c>
      <c r="N77">
        <v>1</v>
      </c>
      <c r="O77">
        <v>1</v>
      </c>
      <c r="P77">
        <v>1</v>
      </c>
      <c r="Q77" t="s">
        <v>15</v>
      </c>
      <c r="R77" s="1">
        <v>2409</v>
      </c>
      <c r="S77">
        <f>IF(VLOOKUP(R77,'Answers &amp; Theoretical'!Q:R,2,FALSE)="N/A",1,0)</f>
        <v>0</v>
      </c>
      <c r="T77">
        <f t="shared" si="21"/>
        <v>0</v>
      </c>
      <c r="U77">
        <f t="shared" si="22"/>
        <v>2</v>
      </c>
      <c r="V77">
        <f t="shared" si="23"/>
        <v>0</v>
      </c>
      <c r="W77">
        <f>VLOOKUP(R77,Practical!P:Q,2,FALSE)</f>
        <v>0</v>
      </c>
      <c r="X77">
        <f t="shared" si="26"/>
        <v>0</v>
      </c>
      <c r="Y77" t="str">
        <f t="shared" si="24"/>
        <v>NOT MET</v>
      </c>
      <c r="Z77">
        <f>IF(ISBLANK(VLOOKUP(R77,Table114[[#All],[Control]:[Control Comment]],3,FALSE)),0,1)</f>
        <v>0</v>
      </c>
      <c r="AB77" t="str">
        <f t="shared" si="27"/>
        <v>NOT MET</v>
      </c>
      <c r="AC77" t="str">
        <f t="shared" si="20"/>
        <v>NOT MET</v>
      </c>
      <c r="AD77" t="str">
        <f t="shared" si="20"/>
        <v>NOT MET</v>
      </c>
    </row>
    <row r="78" spans="2:30" x14ac:dyDescent="0.3">
      <c r="B78">
        <v>0</v>
      </c>
      <c r="C78">
        <v>1</v>
      </c>
      <c r="D78">
        <v>1</v>
      </c>
      <c r="E78">
        <v>1</v>
      </c>
      <c r="F78">
        <v>2214</v>
      </c>
      <c r="G78">
        <v>2214.5</v>
      </c>
      <c r="I78">
        <v>0</v>
      </c>
      <c r="J78" t="str">
        <f>IF(ISBLANK(VLOOKUP(G78,Practical!G:K,5,FALSE)),"BLANK",VLOOKUP(G78,Practical!G:K,5,FALSE))</f>
        <v>BLANK</v>
      </c>
      <c r="K78">
        <f t="shared" si="25"/>
        <v>0</v>
      </c>
      <c r="M78">
        <v>0</v>
      </c>
      <c r="N78">
        <v>1</v>
      </c>
      <c r="O78">
        <v>1</v>
      </c>
      <c r="P78">
        <v>1</v>
      </c>
      <c r="Q78" t="s">
        <v>15</v>
      </c>
      <c r="R78" s="1">
        <v>2410</v>
      </c>
      <c r="S78">
        <f>IF(VLOOKUP(R78,'Answers &amp; Theoretical'!Q:R,2,FALSE)="N/A",1,0)</f>
        <v>0</v>
      </c>
      <c r="T78">
        <f t="shared" si="21"/>
        <v>0</v>
      </c>
      <c r="U78">
        <f t="shared" si="22"/>
        <v>1</v>
      </c>
      <c r="V78">
        <f t="shared" si="23"/>
        <v>0</v>
      </c>
      <c r="W78">
        <f>VLOOKUP(R78,Practical!P:Q,2,FALSE)</f>
        <v>0</v>
      </c>
      <c r="X78">
        <f t="shared" si="26"/>
        <v>0</v>
      </c>
      <c r="Y78" t="str">
        <f t="shared" si="24"/>
        <v>NOT MET</v>
      </c>
      <c r="Z78">
        <f>IF(ISBLANK(VLOOKUP(R78,Table114[[#All],[Control]:[Control Comment]],3,FALSE)),0,1)</f>
        <v>0</v>
      </c>
      <c r="AB78" t="str">
        <f t="shared" si="27"/>
        <v>NOT MET</v>
      </c>
      <c r="AC78" t="str">
        <f t="shared" si="20"/>
        <v>NOT MET</v>
      </c>
      <c r="AD78" t="str">
        <f t="shared" si="20"/>
        <v>NOT MET</v>
      </c>
    </row>
    <row r="79" spans="2:30" x14ac:dyDescent="0.3">
      <c r="B79">
        <v>0</v>
      </c>
      <c r="C79">
        <v>1</v>
      </c>
      <c r="D79">
        <v>1</v>
      </c>
      <c r="E79">
        <v>1</v>
      </c>
      <c r="F79">
        <v>2214</v>
      </c>
      <c r="G79">
        <v>2214.6</v>
      </c>
      <c r="I79">
        <v>0</v>
      </c>
      <c r="J79" t="str">
        <f>IF(ISBLANK(VLOOKUP(G79,Practical!G:K,5,FALSE)),"BLANK",VLOOKUP(G79,Practical!G:K,5,FALSE))</f>
        <v>BLANK</v>
      </c>
      <c r="K79">
        <f t="shared" si="25"/>
        <v>0</v>
      </c>
      <c r="M79">
        <v>0</v>
      </c>
      <c r="N79">
        <v>1</v>
      </c>
      <c r="O79">
        <v>1</v>
      </c>
      <c r="P79">
        <v>1</v>
      </c>
      <c r="Q79" t="s">
        <v>15</v>
      </c>
      <c r="R79" s="1">
        <v>2411</v>
      </c>
      <c r="S79">
        <f>IF(VLOOKUP(R79,'Answers &amp; Theoretical'!Q:R,2,FALSE)="N/A",1,0)</f>
        <v>0</v>
      </c>
      <c r="T79">
        <f t="shared" si="21"/>
        <v>0</v>
      </c>
      <c r="U79">
        <f t="shared" si="22"/>
        <v>5</v>
      </c>
      <c r="V79">
        <f t="shared" si="23"/>
        <v>0</v>
      </c>
      <c r="W79">
        <f>VLOOKUP(R79,Practical!P:Q,2,FALSE)</f>
        <v>0</v>
      </c>
      <c r="X79">
        <f t="shared" si="26"/>
        <v>0</v>
      </c>
      <c r="Y79" t="str">
        <f t="shared" si="24"/>
        <v>NOT MET</v>
      </c>
      <c r="Z79">
        <f>IF(ISBLANK(VLOOKUP(R79,Table114[[#All],[Control]:[Control Comment]],3,FALSE)),0,1)</f>
        <v>0</v>
      </c>
      <c r="AB79" t="str">
        <f t="shared" si="27"/>
        <v>NOT MET</v>
      </c>
      <c r="AC79" t="str">
        <f t="shared" si="20"/>
        <v>NOT MET</v>
      </c>
      <c r="AD79" t="str">
        <f t="shared" si="20"/>
        <v>NOT MET</v>
      </c>
    </row>
    <row r="80" spans="2:30" x14ac:dyDescent="0.3">
      <c r="B80">
        <v>0</v>
      </c>
      <c r="C80">
        <v>1</v>
      </c>
      <c r="D80">
        <v>1</v>
      </c>
      <c r="E80">
        <v>1</v>
      </c>
      <c r="F80">
        <v>2214</v>
      </c>
      <c r="G80">
        <v>2214.6999999999998</v>
      </c>
      <c r="I80">
        <v>0</v>
      </c>
      <c r="J80" t="str">
        <f>IF(ISBLANK(VLOOKUP(G80,Practical!G:K,5,FALSE)),"BLANK",VLOOKUP(G80,Practical!G:K,5,FALSE))</f>
        <v>BLANK</v>
      </c>
      <c r="K80">
        <f t="shared" si="25"/>
        <v>0</v>
      </c>
      <c r="M80">
        <v>0</v>
      </c>
      <c r="N80">
        <v>1</v>
      </c>
      <c r="O80">
        <v>1</v>
      </c>
      <c r="P80">
        <v>1</v>
      </c>
      <c r="Q80" t="s">
        <v>15</v>
      </c>
      <c r="R80" s="1">
        <v>2412</v>
      </c>
      <c r="S80">
        <f>IF(VLOOKUP(R80,'Answers &amp; Theoretical'!Q:R,2,FALSE)="N/A",1,0)</f>
        <v>0</v>
      </c>
      <c r="T80">
        <f t="shared" si="21"/>
        <v>0</v>
      </c>
      <c r="U80">
        <f t="shared" si="22"/>
        <v>3</v>
      </c>
      <c r="V80">
        <f t="shared" si="23"/>
        <v>0</v>
      </c>
      <c r="W80">
        <f>VLOOKUP(R80,Practical!P:Q,2,FALSE)</f>
        <v>0</v>
      </c>
      <c r="X80">
        <f t="shared" si="26"/>
        <v>0</v>
      </c>
      <c r="Y80" t="str">
        <f t="shared" si="24"/>
        <v>NOT MET</v>
      </c>
      <c r="Z80">
        <f>IF(ISBLANK(VLOOKUP(R80,Table114[[#All],[Control]:[Control Comment]],3,FALSE)),0,1)</f>
        <v>0</v>
      </c>
      <c r="AB80" t="str">
        <f t="shared" si="27"/>
        <v>NOT MET</v>
      </c>
      <c r="AC80" t="str">
        <f t="shared" si="20"/>
        <v>NOT MET</v>
      </c>
      <c r="AD80" t="str">
        <f t="shared" si="20"/>
        <v>NOT MET</v>
      </c>
    </row>
    <row r="81" spans="2:30" x14ac:dyDescent="0.3">
      <c r="B81">
        <v>0</v>
      </c>
      <c r="C81">
        <v>1</v>
      </c>
      <c r="D81">
        <v>1</v>
      </c>
      <c r="E81">
        <v>1</v>
      </c>
      <c r="F81">
        <v>2215</v>
      </c>
      <c r="G81">
        <v>2215.1</v>
      </c>
      <c r="I81">
        <v>1</v>
      </c>
      <c r="J81" t="str">
        <f>IF(ISBLANK(VLOOKUP(G81,Practical!G:K,5,FALSE)),"BLANK",VLOOKUP(G81,Practical!G:K,5,FALSE))</f>
        <v>BLANK</v>
      </c>
      <c r="K81">
        <f t="shared" si="25"/>
        <v>1</v>
      </c>
      <c r="M81">
        <v>0</v>
      </c>
      <c r="N81">
        <v>1</v>
      </c>
      <c r="O81">
        <v>1</v>
      </c>
      <c r="P81">
        <v>1</v>
      </c>
      <c r="Q81" t="s">
        <v>15</v>
      </c>
      <c r="R81" s="1">
        <v>2413</v>
      </c>
      <c r="S81">
        <f>IF(VLOOKUP(R81,'Answers &amp; Theoretical'!Q:R,2,FALSE)="N/A",1,0)</f>
        <v>0</v>
      </c>
      <c r="T81">
        <f t="shared" si="21"/>
        <v>0</v>
      </c>
      <c r="U81">
        <f t="shared" si="22"/>
        <v>2</v>
      </c>
      <c r="V81">
        <f t="shared" si="23"/>
        <v>0</v>
      </c>
      <c r="W81">
        <f>VLOOKUP(R81,Practical!P:Q,2,FALSE)</f>
        <v>0</v>
      </c>
      <c r="X81">
        <f t="shared" si="26"/>
        <v>0</v>
      </c>
      <c r="Y81" t="str">
        <f t="shared" si="24"/>
        <v>NOT MET</v>
      </c>
      <c r="Z81">
        <f>IF(ISBLANK(VLOOKUP(R81,Table114[[#All],[Control]:[Control Comment]],3,FALSE)),0,1)</f>
        <v>0</v>
      </c>
      <c r="AB81" t="str">
        <f t="shared" si="27"/>
        <v>NOT MET</v>
      </c>
      <c r="AC81" t="str">
        <f t="shared" si="27"/>
        <v>NOT MET</v>
      </c>
      <c r="AD81" t="str">
        <f t="shared" si="27"/>
        <v>NOT MET</v>
      </c>
    </row>
    <row r="82" spans="2:30" x14ac:dyDescent="0.3">
      <c r="B82">
        <v>0</v>
      </c>
      <c r="C82">
        <v>0</v>
      </c>
      <c r="D82">
        <v>1</v>
      </c>
      <c r="E82">
        <v>1</v>
      </c>
      <c r="F82">
        <v>2216</v>
      </c>
      <c r="G82">
        <v>2216.1</v>
      </c>
      <c r="I82">
        <v>0</v>
      </c>
      <c r="J82" t="str">
        <f>IF(ISBLANK(VLOOKUP(G82,Practical!G:K,5,FALSE)),"BLANK",VLOOKUP(G82,Practical!G:K,5,FALSE))</f>
        <v>BLANK</v>
      </c>
      <c r="K82">
        <f t="shared" si="25"/>
        <v>0</v>
      </c>
      <c r="M82">
        <v>0</v>
      </c>
      <c r="N82">
        <v>1</v>
      </c>
      <c r="O82">
        <v>1</v>
      </c>
      <c r="P82">
        <v>1</v>
      </c>
      <c r="Q82" t="s">
        <v>15</v>
      </c>
      <c r="R82" s="1">
        <v>2414</v>
      </c>
      <c r="S82">
        <f>IF(VLOOKUP(R82,'Answers &amp; Theoretical'!Q:R,2,FALSE)="N/A",1,0)</f>
        <v>0</v>
      </c>
      <c r="T82">
        <f t="shared" si="21"/>
        <v>0</v>
      </c>
      <c r="U82">
        <f t="shared" si="22"/>
        <v>1</v>
      </c>
      <c r="V82">
        <f t="shared" si="23"/>
        <v>0</v>
      </c>
      <c r="W82">
        <f>VLOOKUP(R82,Practical!P:Q,2,FALSE)</f>
        <v>0</v>
      </c>
      <c r="X82">
        <f t="shared" si="26"/>
        <v>0</v>
      </c>
      <c r="Y82" t="str">
        <f t="shared" si="24"/>
        <v>NOT MET</v>
      </c>
      <c r="Z82">
        <f>IF(ISBLANK(VLOOKUP(R82,Table114[[#All],[Control]:[Control Comment]],3,FALSE)),0,1)</f>
        <v>0</v>
      </c>
      <c r="AB82" t="str">
        <f t="shared" si="27"/>
        <v>NOT MET</v>
      </c>
      <c r="AC82" t="str">
        <f t="shared" si="27"/>
        <v>NOT MET</v>
      </c>
      <c r="AD82" t="str">
        <f t="shared" si="27"/>
        <v>NOT MET</v>
      </c>
    </row>
    <row r="83" spans="2:30" x14ac:dyDescent="0.3">
      <c r="B83">
        <v>0</v>
      </c>
      <c r="C83">
        <v>0</v>
      </c>
      <c r="D83">
        <v>1</v>
      </c>
      <c r="E83">
        <v>1</v>
      </c>
      <c r="F83">
        <v>2216</v>
      </c>
      <c r="G83">
        <v>2216.1999999999998</v>
      </c>
      <c r="I83">
        <v>0</v>
      </c>
      <c r="J83" t="str">
        <f>IF(ISBLANK(VLOOKUP(G83,Practical!G:K,5,FALSE)),"BLANK",VLOOKUP(G83,Practical!G:K,5,FALSE))</f>
        <v>BLANK</v>
      </c>
      <c r="K83">
        <f t="shared" si="25"/>
        <v>0</v>
      </c>
      <c r="M83">
        <v>0</v>
      </c>
      <c r="N83">
        <v>0</v>
      </c>
      <c r="O83">
        <v>0</v>
      </c>
      <c r="P83">
        <v>1</v>
      </c>
      <c r="Q83" t="s">
        <v>15</v>
      </c>
      <c r="R83" s="1">
        <v>2415</v>
      </c>
      <c r="S83">
        <f>IF(VLOOKUP(R83,'Answers &amp; Theoretical'!Q:R,2,FALSE)="N/A",1,0)</f>
        <v>0</v>
      </c>
      <c r="T83">
        <f t="shared" si="21"/>
        <v>0</v>
      </c>
      <c r="U83">
        <f t="shared" si="22"/>
        <v>4</v>
      </c>
      <c r="V83">
        <f t="shared" si="23"/>
        <v>0</v>
      </c>
      <c r="W83">
        <f>VLOOKUP(R83,Practical!P:Q,2,FALSE)</f>
        <v>0</v>
      </c>
      <c r="X83">
        <f t="shared" si="26"/>
        <v>0</v>
      </c>
      <c r="Y83" t="str">
        <f t="shared" si="24"/>
        <v>NOT MET</v>
      </c>
      <c r="Z83">
        <f>IF(ISBLANK(VLOOKUP(R83,Table114[[#All],[Control]:[Control Comment]],3,FALSE)),0,1)</f>
        <v>0</v>
      </c>
      <c r="AD83" t="str">
        <f t="shared" si="27"/>
        <v>NOT MET</v>
      </c>
    </row>
    <row r="84" spans="2:30" x14ac:dyDescent="0.3">
      <c r="B84">
        <v>0</v>
      </c>
      <c r="C84">
        <v>1</v>
      </c>
      <c r="D84">
        <v>1</v>
      </c>
      <c r="E84">
        <v>1</v>
      </c>
      <c r="F84">
        <v>2217</v>
      </c>
      <c r="G84">
        <v>2217.1</v>
      </c>
      <c r="I84">
        <v>0</v>
      </c>
      <c r="J84" t="str">
        <f>IF(ISBLANK(VLOOKUP(G84,Practical!G:K,5,FALSE)),"BLANK",VLOOKUP(G84,Practical!G:K,5,FALSE))</f>
        <v>BLANK</v>
      </c>
      <c r="K84">
        <f t="shared" si="25"/>
        <v>0</v>
      </c>
      <c r="M84">
        <v>0</v>
      </c>
      <c r="N84">
        <v>0</v>
      </c>
      <c r="O84">
        <v>1</v>
      </c>
      <c r="P84">
        <v>1</v>
      </c>
      <c r="Q84" t="s">
        <v>15</v>
      </c>
      <c r="R84" s="1">
        <v>2416</v>
      </c>
      <c r="S84">
        <f>IF(VLOOKUP(R84,'Answers &amp; Theoretical'!Q:R,2,FALSE)="N/A",1,0)</f>
        <v>0</v>
      </c>
      <c r="T84">
        <f t="shared" si="21"/>
        <v>0</v>
      </c>
      <c r="U84">
        <f t="shared" si="22"/>
        <v>1</v>
      </c>
      <c r="V84">
        <f t="shared" si="23"/>
        <v>0</v>
      </c>
      <c r="W84">
        <f>VLOOKUP(R84,Practical!P:Q,2,FALSE)</f>
        <v>0</v>
      </c>
      <c r="X84">
        <f t="shared" si="26"/>
        <v>0</v>
      </c>
      <c r="Y84" t="str">
        <f t="shared" si="24"/>
        <v>NOT MET</v>
      </c>
      <c r="Z84">
        <f>IF(ISBLANK(VLOOKUP(R84,Table114[[#All],[Control]:[Control Comment]],3,FALSE)),0,1)</f>
        <v>0</v>
      </c>
      <c r="AC84" t="str">
        <f t="shared" ref="AC84:AD99" si="28">$Y84</f>
        <v>NOT MET</v>
      </c>
      <c r="AD84" t="str">
        <f t="shared" si="27"/>
        <v>NOT MET</v>
      </c>
    </row>
    <row r="85" spans="2:30" x14ac:dyDescent="0.3">
      <c r="B85">
        <v>0</v>
      </c>
      <c r="C85">
        <v>1</v>
      </c>
      <c r="D85">
        <v>1</v>
      </c>
      <c r="E85">
        <v>1</v>
      </c>
      <c r="F85">
        <v>2217</v>
      </c>
      <c r="G85">
        <v>2217.1999999999998</v>
      </c>
      <c r="I85">
        <v>0</v>
      </c>
      <c r="J85" t="str">
        <f>IF(ISBLANK(VLOOKUP(G85,Practical!G:K,5,FALSE)),"BLANK",VLOOKUP(G85,Practical!G:K,5,FALSE))</f>
        <v>BLANK</v>
      </c>
      <c r="K85">
        <f t="shared" si="25"/>
        <v>0</v>
      </c>
      <c r="M85">
        <v>0</v>
      </c>
      <c r="N85">
        <v>1</v>
      </c>
      <c r="O85">
        <v>1</v>
      </c>
      <c r="P85">
        <v>1</v>
      </c>
      <c r="Q85" t="s">
        <v>15</v>
      </c>
      <c r="R85" s="1">
        <v>2417</v>
      </c>
      <c r="S85">
        <f>IF(VLOOKUP(R85,'Answers &amp; Theoretical'!Q:R,2,FALSE)="N/A",1,0)</f>
        <v>0</v>
      </c>
      <c r="T85">
        <f t="shared" si="21"/>
        <v>0</v>
      </c>
      <c r="U85">
        <f t="shared" si="22"/>
        <v>1</v>
      </c>
      <c r="V85">
        <f t="shared" si="23"/>
        <v>0</v>
      </c>
      <c r="W85">
        <f>VLOOKUP(R85,Practical!P:Q,2,FALSE)</f>
        <v>0</v>
      </c>
      <c r="X85">
        <f t="shared" si="26"/>
        <v>0</v>
      </c>
      <c r="Y85" t="str">
        <f t="shared" si="24"/>
        <v>NOT MET</v>
      </c>
      <c r="Z85">
        <f>IF(ISBLANK(VLOOKUP(R85,Table114[[#All],[Control]:[Control Comment]],3,FALSE)),0,1)</f>
        <v>0</v>
      </c>
      <c r="AB85" t="str">
        <f t="shared" ref="AB85:AB91" si="29">$Y85</f>
        <v>NOT MET</v>
      </c>
      <c r="AC85" t="str">
        <f t="shared" si="28"/>
        <v>NOT MET</v>
      </c>
      <c r="AD85" t="str">
        <f t="shared" si="27"/>
        <v>NOT MET</v>
      </c>
    </row>
    <row r="86" spans="2:30" x14ac:dyDescent="0.3">
      <c r="B86">
        <v>0</v>
      </c>
      <c r="C86">
        <v>1</v>
      </c>
      <c r="D86">
        <v>1</v>
      </c>
      <c r="E86">
        <v>1</v>
      </c>
      <c r="F86">
        <v>2218</v>
      </c>
      <c r="G86">
        <v>2218.1</v>
      </c>
      <c r="I86">
        <v>1</v>
      </c>
      <c r="J86" t="str">
        <f>IF(ISBLANK(VLOOKUP(G86,Practical!G:K,5,FALSE)),"BLANK",VLOOKUP(G86,Practical!G:K,5,FALSE))</f>
        <v>BLANK</v>
      </c>
      <c r="K86">
        <f t="shared" si="25"/>
        <v>1</v>
      </c>
      <c r="M86">
        <v>0</v>
      </c>
      <c r="N86">
        <v>1</v>
      </c>
      <c r="O86">
        <v>1</v>
      </c>
      <c r="P86">
        <v>1</v>
      </c>
      <c r="Q86" t="s">
        <v>15</v>
      </c>
      <c r="R86" s="1">
        <v>2418</v>
      </c>
      <c r="S86">
        <f>IF(VLOOKUP(R86,'Answers &amp; Theoretical'!Q:R,2,FALSE)="N/A",1,0)</f>
        <v>0</v>
      </c>
      <c r="T86">
        <f t="shared" si="21"/>
        <v>0</v>
      </c>
      <c r="U86">
        <f t="shared" si="22"/>
        <v>4</v>
      </c>
      <c r="V86">
        <f t="shared" si="23"/>
        <v>0</v>
      </c>
      <c r="W86">
        <f>VLOOKUP(R86,Practical!P:Q,2,FALSE)</f>
        <v>0</v>
      </c>
      <c r="X86">
        <f t="shared" si="26"/>
        <v>0</v>
      </c>
      <c r="Y86" t="str">
        <f t="shared" si="24"/>
        <v>NOT MET</v>
      </c>
      <c r="Z86">
        <f>IF(ISBLANK(VLOOKUP(R86,Table114[[#All],[Control]:[Control Comment]],3,FALSE)),0,1)</f>
        <v>0</v>
      </c>
      <c r="AB86" t="str">
        <f t="shared" si="29"/>
        <v>NOT MET</v>
      </c>
      <c r="AC86" t="str">
        <f t="shared" si="28"/>
        <v>NOT MET</v>
      </c>
      <c r="AD86" t="str">
        <f t="shared" si="27"/>
        <v>NOT MET</v>
      </c>
    </row>
    <row r="87" spans="2:30" x14ac:dyDescent="0.3">
      <c r="B87">
        <v>0</v>
      </c>
      <c r="C87">
        <v>1</v>
      </c>
      <c r="D87">
        <v>0</v>
      </c>
      <c r="E87">
        <v>0</v>
      </c>
      <c r="F87">
        <v>2300</v>
      </c>
      <c r="G87">
        <v>2300.1</v>
      </c>
      <c r="I87">
        <v>0</v>
      </c>
      <c r="J87" t="str">
        <f>IF(ISBLANK(VLOOKUP(G87,Practical!G:K,5,FALSE)),"BLANK",VLOOKUP(G87,Practical!G:K,5,FALSE))</f>
        <v>BLANK</v>
      </c>
      <c r="K87">
        <f t="shared" si="25"/>
        <v>0</v>
      </c>
      <c r="M87">
        <v>0</v>
      </c>
      <c r="N87">
        <v>1</v>
      </c>
      <c r="O87">
        <v>1</v>
      </c>
      <c r="P87">
        <v>1</v>
      </c>
      <c r="Q87" t="s">
        <v>15</v>
      </c>
      <c r="R87" s="1">
        <v>2419</v>
      </c>
      <c r="S87">
        <f>IF(VLOOKUP(R87,'Answers &amp; Theoretical'!Q:R,2,FALSE)="N/A",1,0)</f>
        <v>0</v>
      </c>
      <c r="T87">
        <f t="shared" si="21"/>
        <v>0</v>
      </c>
      <c r="U87">
        <f t="shared" si="22"/>
        <v>1</v>
      </c>
      <c r="V87">
        <f t="shared" si="23"/>
        <v>0</v>
      </c>
      <c r="W87">
        <f>VLOOKUP(R87,Practical!P:Q,2,FALSE)</f>
        <v>0</v>
      </c>
      <c r="X87">
        <f t="shared" si="26"/>
        <v>0</v>
      </c>
      <c r="Y87" t="str">
        <f t="shared" si="24"/>
        <v>NOT MET</v>
      </c>
      <c r="Z87">
        <f>IF(ISBLANK(VLOOKUP(R87,Table114[[#All],[Control]:[Control Comment]],3,FALSE)),0,1)</f>
        <v>0</v>
      </c>
      <c r="AB87" t="str">
        <f t="shared" si="29"/>
        <v>NOT MET</v>
      </c>
      <c r="AC87" t="str">
        <f t="shared" si="28"/>
        <v>NOT MET</v>
      </c>
      <c r="AD87" t="str">
        <f t="shared" si="27"/>
        <v>NOT MET</v>
      </c>
    </row>
    <row r="88" spans="2:30" x14ac:dyDescent="0.3">
      <c r="B88">
        <v>0</v>
      </c>
      <c r="C88">
        <v>1</v>
      </c>
      <c r="D88">
        <v>0</v>
      </c>
      <c r="E88">
        <v>0</v>
      </c>
      <c r="F88">
        <v>2300</v>
      </c>
      <c r="G88">
        <v>2300.1999999999998</v>
      </c>
      <c r="I88">
        <v>0</v>
      </c>
      <c r="J88" t="str">
        <f>IF(ISBLANK(VLOOKUP(G88,Practical!G:K,5,FALSE)),"BLANK",VLOOKUP(G88,Practical!G:K,5,FALSE))</f>
        <v>BLANK</v>
      </c>
      <c r="K88">
        <f t="shared" si="25"/>
        <v>0</v>
      </c>
      <c r="M88">
        <v>0</v>
      </c>
      <c r="N88">
        <v>1</v>
      </c>
      <c r="O88">
        <v>1</v>
      </c>
      <c r="P88">
        <v>1</v>
      </c>
      <c r="Q88" t="s">
        <v>15</v>
      </c>
      <c r="R88" s="1">
        <v>2420</v>
      </c>
      <c r="S88">
        <f>IF(VLOOKUP(R88,'Answers &amp; Theoretical'!Q:R,2,FALSE)="N/A",1,0)</f>
        <v>0</v>
      </c>
      <c r="T88">
        <f t="shared" si="21"/>
        <v>0</v>
      </c>
      <c r="U88">
        <f t="shared" si="22"/>
        <v>1</v>
      </c>
      <c r="V88">
        <f t="shared" si="23"/>
        <v>0</v>
      </c>
      <c r="W88">
        <f>VLOOKUP(R88,Practical!P:Q,2,FALSE)</f>
        <v>0</v>
      </c>
      <c r="X88">
        <f t="shared" si="26"/>
        <v>0</v>
      </c>
      <c r="Y88" t="str">
        <f t="shared" si="24"/>
        <v>NOT MET</v>
      </c>
      <c r="Z88">
        <f>IF(ISBLANK(VLOOKUP(R88,Table114[[#All],[Control]:[Control Comment]],3,FALSE)),0,1)</f>
        <v>0</v>
      </c>
      <c r="AB88" t="str">
        <f t="shared" si="29"/>
        <v>NOT MET</v>
      </c>
      <c r="AC88" t="str">
        <f t="shared" si="28"/>
        <v>NOT MET</v>
      </c>
      <c r="AD88" t="str">
        <f t="shared" si="27"/>
        <v>NOT MET</v>
      </c>
    </row>
    <row r="89" spans="2:30" x14ac:dyDescent="0.3">
      <c r="B89">
        <v>0</v>
      </c>
      <c r="C89">
        <v>1</v>
      </c>
      <c r="D89">
        <v>0</v>
      </c>
      <c r="E89">
        <v>0</v>
      </c>
      <c r="F89">
        <v>2300</v>
      </c>
      <c r="G89">
        <v>2300.3000000000002</v>
      </c>
      <c r="I89">
        <v>0</v>
      </c>
      <c r="J89" t="str">
        <f>IF(ISBLANK(VLOOKUP(G89,Practical!G:K,5,FALSE)),"BLANK",VLOOKUP(G89,Practical!G:K,5,FALSE))</f>
        <v>BLANK</v>
      </c>
      <c r="K89">
        <f t="shared" si="25"/>
        <v>0</v>
      </c>
      <c r="M89">
        <v>0</v>
      </c>
      <c r="N89">
        <v>1</v>
      </c>
      <c r="O89">
        <v>1</v>
      </c>
      <c r="P89">
        <v>1</v>
      </c>
      <c r="Q89" t="s">
        <v>15</v>
      </c>
      <c r="R89" s="1">
        <v>2421</v>
      </c>
      <c r="S89">
        <f>IF(VLOOKUP(R89,'Answers &amp; Theoretical'!Q:R,2,FALSE)="N/A",1,0)</f>
        <v>0</v>
      </c>
      <c r="T89">
        <f t="shared" si="21"/>
        <v>0</v>
      </c>
      <c r="U89">
        <f t="shared" si="22"/>
        <v>1</v>
      </c>
      <c r="V89">
        <f t="shared" si="23"/>
        <v>0</v>
      </c>
      <c r="W89">
        <f>VLOOKUP(R89,Practical!P:Q,2,FALSE)</f>
        <v>0</v>
      </c>
      <c r="X89">
        <f t="shared" si="26"/>
        <v>0</v>
      </c>
      <c r="Y89" t="str">
        <f t="shared" si="24"/>
        <v>NOT MET</v>
      </c>
      <c r="Z89">
        <f>IF(ISBLANK(VLOOKUP(R89,Table114[[#All],[Control]:[Control Comment]],3,FALSE)),0,1)</f>
        <v>0</v>
      </c>
      <c r="AB89" t="str">
        <f t="shared" si="29"/>
        <v>NOT MET</v>
      </c>
      <c r="AC89" t="str">
        <f t="shared" si="28"/>
        <v>NOT MET</v>
      </c>
      <c r="AD89" t="str">
        <f t="shared" si="27"/>
        <v>NOT MET</v>
      </c>
    </row>
    <row r="90" spans="2:30" x14ac:dyDescent="0.3">
      <c r="B90">
        <v>0</v>
      </c>
      <c r="C90">
        <v>0</v>
      </c>
      <c r="D90">
        <v>1</v>
      </c>
      <c r="E90">
        <v>1</v>
      </c>
      <c r="F90">
        <v>2301</v>
      </c>
      <c r="G90">
        <v>2301.1</v>
      </c>
      <c r="I90">
        <v>0</v>
      </c>
      <c r="J90" t="str">
        <f>IF(ISBLANK(VLOOKUP(G90,Practical!G:K,5,FALSE)),"BLANK",VLOOKUP(G90,Practical!G:K,5,FALSE))</f>
        <v>BLANK</v>
      </c>
      <c r="K90">
        <f t="shared" si="25"/>
        <v>0</v>
      </c>
      <c r="M90">
        <v>0</v>
      </c>
      <c r="N90">
        <v>1</v>
      </c>
      <c r="O90">
        <v>1</v>
      </c>
      <c r="P90">
        <v>1</v>
      </c>
      <c r="Q90" t="s">
        <v>15</v>
      </c>
      <c r="R90" s="1">
        <v>2422</v>
      </c>
      <c r="S90">
        <f>IF(VLOOKUP(R90,'Answers &amp; Theoretical'!Q:R,2,FALSE)="N/A",1,0)</f>
        <v>0</v>
      </c>
      <c r="T90">
        <f t="shared" si="21"/>
        <v>0</v>
      </c>
      <c r="U90">
        <f t="shared" si="22"/>
        <v>2</v>
      </c>
      <c r="V90">
        <f t="shared" si="23"/>
        <v>0</v>
      </c>
      <c r="W90">
        <f>VLOOKUP(R90,Practical!P:Q,2,FALSE)</f>
        <v>0</v>
      </c>
      <c r="X90">
        <f t="shared" si="26"/>
        <v>0</v>
      </c>
      <c r="Y90" t="str">
        <f t="shared" si="24"/>
        <v>NOT MET</v>
      </c>
      <c r="Z90">
        <f>IF(ISBLANK(VLOOKUP(R90,Table114[[#All],[Control]:[Control Comment]],3,FALSE)),0,1)</f>
        <v>0</v>
      </c>
      <c r="AB90" t="str">
        <f t="shared" si="29"/>
        <v>NOT MET</v>
      </c>
      <c r="AC90" t="str">
        <f t="shared" si="28"/>
        <v>NOT MET</v>
      </c>
      <c r="AD90" t="str">
        <f t="shared" si="27"/>
        <v>NOT MET</v>
      </c>
    </row>
    <row r="91" spans="2:30" x14ac:dyDescent="0.3">
      <c r="B91">
        <v>0</v>
      </c>
      <c r="C91">
        <v>0</v>
      </c>
      <c r="D91">
        <v>1</v>
      </c>
      <c r="E91">
        <v>1</v>
      </c>
      <c r="F91">
        <v>2301</v>
      </c>
      <c r="G91">
        <v>2301.1999999999998</v>
      </c>
      <c r="I91">
        <v>0</v>
      </c>
      <c r="J91" t="str">
        <f>IF(ISBLANK(VLOOKUP(G91,Practical!G:K,5,FALSE)),"BLANK",VLOOKUP(G91,Practical!G:K,5,FALSE))</f>
        <v>BLANK</v>
      </c>
      <c r="K91">
        <f t="shared" si="25"/>
        <v>0</v>
      </c>
      <c r="M91">
        <v>0</v>
      </c>
      <c r="N91">
        <v>1</v>
      </c>
      <c r="O91">
        <v>1</v>
      </c>
      <c r="P91">
        <v>1</v>
      </c>
      <c r="Q91" t="s">
        <v>15</v>
      </c>
      <c r="R91" s="1">
        <v>2423</v>
      </c>
      <c r="S91">
        <f>IF(VLOOKUP(R91,'Answers &amp; Theoretical'!Q:R,2,FALSE)="N/A",1,0)</f>
        <v>0</v>
      </c>
      <c r="T91">
        <f t="shared" si="21"/>
        <v>0</v>
      </c>
      <c r="U91">
        <f t="shared" si="22"/>
        <v>2</v>
      </c>
      <c r="V91">
        <f t="shared" si="23"/>
        <v>0</v>
      </c>
      <c r="W91">
        <f>VLOOKUP(R91,Practical!P:Q,2,FALSE)</f>
        <v>0</v>
      </c>
      <c r="X91">
        <f t="shared" si="26"/>
        <v>0</v>
      </c>
      <c r="Y91" t="str">
        <f t="shared" si="24"/>
        <v>NOT MET</v>
      </c>
      <c r="Z91">
        <f>IF(ISBLANK(VLOOKUP(R91,Table114[[#All],[Control]:[Control Comment]],3,FALSE)),0,1)</f>
        <v>0</v>
      </c>
      <c r="AB91" t="str">
        <f t="shared" si="29"/>
        <v>NOT MET</v>
      </c>
      <c r="AC91" t="str">
        <f t="shared" si="28"/>
        <v>NOT MET</v>
      </c>
      <c r="AD91" t="str">
        <f t="shared" si="28"/>
        <v>NOT MET</v>
      </c>
    </row>
    <row r="92" spans="2:30" x14ac:dyDescent="0.3">
      <c r="B92">
        <v>0</v>
      </c>
      <c r="C92">
        <v>0</v>
      </c>
      <c r="D92">
        <v>1</v>
      </c>
      <c r="E92">
        <v>1</v>
      </c>
      <c r="F92">
        <v>2301</v>
      </c>
      <c r="G92">
        <v>2301.3000000000002</v>
      </c>
      <c r="I92">
        <v>0</v>
      </c>
      <c r="J92" t="str">
        <f>IF(ISBLANK(VLOOKUP(G92,Practical!G:K,5,FALSE)),"BLANK",VLOOKUP(G92,Practical!G:K,5,FALSE))</f>
        <v>BLANK</v>
      </c>
      <c r="K92">
        <f t="shared" si="25"/>
        <v>0</v>
      </c>
      <c r="M92">
        <v>0</v>
      </c>
      <c r="N92">
        <v>0</v>
      </c>
      <c r="O92">
        <v>1</v>
      </c>
      <c r="P92">
        <v>1</v>
      </c>
      <c r="Q92" t="s">
        <v>15</v>
      </c>
      <c r="R92" s="1">
        <v>2424</v>
      </c>
      <c r="S92">
        <f>IF(VLOOKUP(R92,'Answers &amp; Theoretical'!Q:R,2,FALSE)="N/A",1,0)</f>
        <v>0</v>
      </c>
      <c r="T92">
        <f t="shared" si="21"/>
        <v>0</v>
      </c>
      <c r="U92">
        <f t="shared" si="22"/>
        <v>2</v>
      </c>
      <c r="V92">
        <f t="shared" si="23"/>
        <v>0</v>
      </c>
      <c r="W92">
        <f>VLOOKUP(R92,Practical!P:Q,2,FALSE)</f>
        <v>0</v>
      </c>
      <c r="X92">
        <f t="shared" si="26"/>
        <v>0</v>
      </c>
      <c r="Y92" t="str">
        <f t="shared" si="24"/>
        <v>NOT MET</v>
      </c>
      <c r="Z92">
        <f>IF(ISBLANK(VLOOKUP(R92,Table114[[#All],[Control]:[Control Comment]],3,FALSE)),0,1)</f>
        <v>0</v>
      </c>
      <c r="AC92" t="str">
        <f t="shared" si="28"/>
        <v>NOT MET</v>
      </c>
      <c r="AD92" t="str">
        <f t="shared" si="28"/>
        <v>NOT MET</v>
      </c>
    </row>
    <row r="93" spans="2:30" x14ac:dyDescent="0.3">
      <c r="B93">
        <v>0</v>
      </c>
      <c r="C93">
        <v>0</v>
      </c>
      <c r="D93">
        <v>1</v>
      </c>
      <c r="E93">
        <v>1</v>
      </c>
      <c r="F93">
        <v>2301</v>
      </c>
      <c r="G93">
        <v>2301.4</v>
      </c>
      <c r="I93">
        <v>0</v>
      </c>
      <c r="J93" t="str">
        <f>IF(ISBLANK(VLOOKUP(G93,Practical!G:K,5,FALSE)),"BLANK",VLOOKUP(G93,Practical!G:K,5,FALSE))</f>
        <v>BLANK</v>
      </c>
      <c r="K93">
        <f t="shared" si="25"/>
        <v>0</v>
      </c>
      <c r="M93">
        <v>0</v>
      </c>
      <c r="N93">
        <v>0</v>
      </c>
      <c r="O93">
        <v>0</v>
      </c>
      <c r="P93">
        <v>1</v>
      </c>
      <c r="Q93" t="s">
        <v>15</v>
      </c>
      <c r="R93" s="1">
        <v>2425</v>
      </c>
      <c r="S93">
        <f>IF(VLOOKUP(R93,'Answers &amp; Theoretical'!Q:R,2,FALSE)="N/A",1,0)</f>
        <v>0</v>
      </c>
      <c r="T93">
        <f t="shared" si="21"/>
        <v>0</v>
      </c>
      <c r="U93">
        <f t="shared" si="22"/>
        <v>2</v>
      </c>
      <c r="V93">
        <f t="shared" si="23"/>
        <v>0</v>
      </c>
      <c r="W93">
        <f>VLOOKUP(R93,Practical!P:Q,2,FALSE)</f>
        <v>0</v>
      </c>
      <c r="X93">
        <f t="shared" si="26"/>
        <v>0</v>
      </c>
      <c r="Y93" t="str">
        <f t="shared" si="24"/>
        <v>NOT MET</v>
      </c>
      <c r="Z93">
        <f>IF(ISBLANK(VLOOKUP(R93,Table114[[#All],[Control]:[Control Comment]],3,FALSE)),0,1)</f>
        <v>0</v>
      </c>
      <c r="AD93" t="str">
        <f t="shared" si="28"/>
        <v>NOT MET</v>
      </c>
    </row>
    <row r="94" spans="2:30" x14ac:dyDescent="0.3">
      <c r="B94">
        <v>0</v>
      </c>
      <c r="C94">
        <v>0</v>
      </c>
      <c r="D94">
        <v>1</v>
      </c>
      <c r="E94">
        <v>1</v>
      </c>
      <c r="F94">
        <v>2302</v>
      </c>
      <c r="G94">
        <v>2302.1</v>
      </c>
      <c r="I94">
        <v>0</v>
      </c>
      <c r="J94" t="str">
        <f>IF(ISBLANK(VLOOKUP(G94,Practical!G:K,5,FALSE)),"BLANK",VLOOKUP(G94,Practical!G:K,5,FALSE))</f>
        <v>BLANK</v>
      </c>
      <c r="K94">
        <f t="shared" si="25"/>
        <v>0</v>
      </c>
      <c r="M94">
        <v>0</v>
      </c>
      <c r="N94">
        <v>1</v>
      </c>
      <c r="O94">
        <v>1</v>
      </c>
      <c r="P94">
        <v>1</v>
      </c>
      <c r="Q94" t="s">
        <v>15</v>
      </c>
      <c r="R94" s="1">
        <v>2426</v>
      </c>
      <c r="S94">
        <f>IF(VLOOKUP(R94,'Answers &amp; Theoretical'!Q:R,2,FALSE)="N/A",1,0)</f>
        <v>0</v>
      </c>
      <c r="T94">
        <f t="shared" si="21"/>
        <v>0</v>
      </c>
      <c r="U94">
        <f t="shared" si="22"/>
        <v>3</v>
      </c>
      <c r="V94">
        <f t="shared" si="23"/>
        <v>0</v>
      </c>
      <c r="W94">
        <f>VLOOKUP(R94,Practical!P:Q,2,FALSE)</f>
        <v>0</v>
      </c>
      <c r="X94">
        <f t="shared" si="26"/>
        <v>0</v>
      </c>
      <c r="Y94" t="str">
        <f t="shared" si="24"/>
        <v>NOT MET</v>
      </c>
      <c r="Z94">
        <f>IF(ISBLANK(VLOOKUP(R94,Table114[[#All],[Control]:[Control Comment]],3,FALSE)),0,1)</f>
        <v>0</v>
      </c>
      <c r="AB94" t="str">
        <f t="shared" ref="AB94:AC97" si="30">$Y94</f>
        <v>NOT MET</v>
      </c>
      <c r="AC94" t="str">
        <f t="shared" si="30"/>
        <v>NOT MET</v>
      </c>
      <c r="AD94" t="str">
        <f t="shared" si="28"/>
        <v>NOT MET</v>
      </c>
    </row>
    <row r="95" spans="2:30" x14ac:dyDescent="0.3">
      <c r="B95">
        <v>0</v>
      </c>
      <c r="C95">
        <v>0</v>
      </c>
      <c r="D95">
        <v>1</v>
      </c>
      <c r="E95">
        <v>1</v>
      </c>
      <c r="F95">
        <v>2302</v>
      </c>
      <c r="G95">
        <v>2302.1999999999998</v>
      </c>
      <c r="I95">
        <v>0</v>
      </c>
      <c r="J95" t="str">
        <f>IF(ISBLANK(VLOOKUP(G95,Practical!G:K,5,FALSE)),"BLANK",VLOOKUP(G95,Practical!G:K,5,FALSE))</f>
        <v>BLANK</v>
      </c>
      <c r="K95">
        <f t="shared" si="25"/>
        <v>0</v>
      </c>
      <c r="M95">
        <v>0</v>
      </c>
      <c r="N95">
        <v>1</v>
      </c>
      <c r="O95">
        <v>1</v>
      </c>
      <c r="P95">
        <v>1</v>
      </c>
      <c r="Q95" t="s">
        <v>15</v>
      </c>
      <c r="R95" s="1">
        <v>2427</v>
      </c>
      <c r="S95">
        <f>IF(VLOOKUP(R95,'Answers &amp; Theoretical'!Q:R,2,FALSE)="N/A",1,0)</f>
        <v>0</v>
      </c>
      <c r="T95">
        <f t="shared" si="21"/>
        <v>0</v>
      </c>
      <c r="U95">
        <f t="shared" si="22"/>
        <v>1</v>
      </c>
      <c r="V95">
        <f t="shared" si="23"/>
        <v>0</v>
      </c>
      <c r="W95">
        <f>VLOOKUP(R95,Practical!P:Q,2,FALSE)</f>
        <v>0</v>
      </c>
      <c r="X95">
        <f t="shared" si="26"/>
        <v>0</v>
      </c>
      <c r="Y95" t="str">
        <f t="shared" si="24"/>
        <v>NOT MET</v>
      </c>
      <c r="Z95">
        <f>IF(ISBLANK(VLOOKUP(R95,Table114[[#All],[Control]:[Control Comment]],3,FALSE)),0,1)</f>
        <v>0</v>
      </c>
      <c r="AB95" t="str">
        <f t="shared" si="30"/>
        <v>NOT MET</v>
      </c>
      <c r="AC95" t="str">
        <f t="shared" si="30"/>
        <v>NOT MET</v>
      </c>
      <c r="AD95" t="str">
        <f t="shared" si="28"/>
        <v>NOT MET</v>
      </c>
    </row>
    <row r="96" spans="2:30" x14ac:dyDescent="0.3">
      <c r="B96">
        <v>0</v>
      </c>
      <c r="C96">
        <v>0</v>
      </c>
      <c r="D96">
        <v>1</v>
      </c>
      <c r="E96">
        <v>1</v>
      </c>
      <c r="F96">
        <v>2302</v>
      </c>
      <c r="G96">
        <v>2302.3000000000002</v>
      </c>
      <c r="I96">
        <v>0</v>
      </c>
      <c r="J96" t="str">
        <f>IF(ISBLANK(VLOOKUP(G96,Practical!G:K,5,FALSE)),"BLANK",VLOOKUP(G96,Practical!G:K,5,FALSE))</f>
        <v>BLANK</v>
      </c>
      <c r="K96">
        <f t="shared" si="25"/>
        <v>0</v>
      </c>
      <c r="M96">
        <v>0</v>
      </c>
      <c r="N96">
        <v>1</v>
      </c>
      <c r="O96">
        <v>1</v>
      </c>
      <c r="P96">
        <v>1</v>
      </c>
      <c r="Q96" t="s">
        <v>15</v>
      </c>
      <c r="R96" s="1">
        <v>2428</v>
      </c>
      <c r="S96">
        <f>IF(VLOOKUP(R96,'Answers &amp; Theoretical'!Q:R,2,FALSE)="N/A",1,0)</f>
        <v>0</v>
      </c>
      <c r="T96">
        <f t="shared" si="21"/>
        <v>0</v>
      </c>
      <c r="U96">
        <f t="shared" si="22"/>
        <v>1</v>
      </c>
      <c r="V96">
        <f t="shared" si="23"/>
        <v>0</v>
      </c>
      <c r="W96">
        <f>VLOOKUP(R96,Practical!P:Q,2,FALSE)</f>
        <v>0</v>
      </c>
      <c r="X96">
        <f t="shared" si="26"/>
        <v>0</v>
      </c>
      <c r="Y96" t="str">
        <f t="shared" si="24"/>
        <v>NOT MET</v>
      </c>
      <c r="Z96">
        <f>IF(ISBLANK(VLOOKUP(R96,Table114[[#All],[Control]:[Control Comment]],3,FALSE)),0,1)</f>
        <v>0</v>
      </c>
      <c r="AB96" t="str">
        <f t="shared" si="30"/>
        <v>NOT MET</v>
      </c>
      <c r="AC96" t="str">
        <f t="shared" si="30"/>
        <v>NOT MET</v>
      </c>
      <c r="AD96" t="str">
        <f t="shared" si="28"/>
        <v>NOT MET</v>
      </c>
    </row>
    <row r="97" spans="2:30" x14ac:dyDescent="0.3">
      <c r="B97">
        <v>0</v>
      </c>
      <c r="C97">
        <v>0</v>
      </c>
      <c r="D97">
        <v>1</v>
      </c>
      <c r="E97">
        <v>1</v>
      </c>
      <c r="F97">
        <v>2302</v>
      </c>
      <c r="G97">
        <v>2302.4</v>
      </c>
      <c r="I97">
        <v>0</v>
      </c>
      <c r="J97" t="str">
        <f>IF(ISBLANK(VLOOKUP(G97,Practical!G:K,5,FALSE)),"BLANK",VLOOKUP(G97,Practical!G:K,5,FALSE))</f>
        <v>BLANK</v>
      </c>
      <c r="K97">
        <f t="shared" si="25"/>
        <v>0</v>
      </c>
      <c r="M97">
        <v>0</v>
      </c>
      <c r="N97">
        <v>1</v>
      </c>
      <c r="O97">
        <v>1</v>
      </c>
      <c r="P97">
        <v>1</v>
      </c>
      <c r="Q97" t="s">
        <v>15</v>
      </c>
      <c r="R97" s="1">
        <v>2429</v>
      </c>
      <c r="S97">
        <f>IF(VLOOKUP(R97,'Answers &amp; Theoretical'!Q:R,2,FALSE)="N/A",1,0)</f>
        <v>0</v>
      </c>
      <c r="T97">
        <f t="shared" si="21"/>
        <v>0</v>
      </c>
      <c r="U97">
        <f t="shared" si="22"/>
        <v>2</v>
      </c>
      <c r="V97">
        <f t="shared" si="23"/>
        <v>0</v>
      </c>
      <c r="W97">
        <f>VLOOKUP(R97,Practical!P:Q,2,FALSE)</f>
        <v>0</v>
      </c>
      <c r="X97">
        <f t="shared" si="26"/>
        <v>0</v>
      </c>
      <c r="Y97" t="str">
        <f t="shared" si="24"/>
        <v>NOT MET</v>
      </c>
      <c r="Z97">
        <f>IF(ISBLANK(VLOOKUP(R97,Table114[[#All],[Control]:[Control Comment]],3,FALSE)),0,1)</f>
        <v>0</v>
      </c>
      <c r="AB97" t="str">
        <f t="shared" si="30"/>
        <v>NOT MET</v>
      </c>
      <c r="AC97" t="str">
        <f t="shared" si="30"/>
        <v>NOT MET</v>
      </c>
      <c r="AD97" t="str">
        <f t="shared" si="28"/>
        <v>NOT MET</v>
      </c>
    </row>
    <row r="98" spans="2:30" x14ac:dyDescent="0.3">
      <c r="B98">
        <v>0</v>
      </c>
      <c r="C98">
        <v>1</v>
      </c>
      <c r="D98">
        <v>1</v>
      </c>
      <c r="E98">
        <v>1</v>
      </c>
      <c r="F98">
        <v>2303</v>
      </c>
      <c r="G98">
        <v>2303.1</v>
      </c>
      <c r="I98">
        <v>1</v>
      </c>
      <c r="J98" t="str">
        <f>IF(ISBLANK(VLOOKUP(G98,Practical!G:K,5,FALSE)),"BLANK",VLOOKUP(G98,Practical!G:K,5,FALSE))</f>
        <v>BLANK</v>
      </c>
      <c r="K98">
        <f t="shared" si="25"/>
        <v>1</v>
      </c>
      <c r="M98">
        <v>0</v>
      </c>
      <c r="N98">
        <v>0</v>
      </c>
      <c r="O98">
        <v>1</v>
      </c>
      <c r="P98">
        <v>1</v>
      </c>
      <c r="Q98" t="s">
        <v>15</v>
      </c>
      <c r="R98" s="1">
        <v>2430</v>
      </c>
      <c r="S98">
        <f>IF(VLOOKUP(R98,'Answers &amp; Theoretical'!Q:R,2,FALSE)="N/A",1,0)</f>
        <v>0</v>
      </c>
      <c r="T98">
        <f t="shared" ref="T98:T129" si="31">SUMIFS(J:J,F:F,R98)</f>
        <v>0</v>
      </c>
      <c r="U98">
        <f t="shared" ref="U98:U129" si="32">COUNTIF(F:F,R98)</f>
        <v>2</v>
      </c>
      <c r="V98">
        <f t="shared" ref="V98:V129" si="33">IF(VLOOKUP(R98,F:K,6,0)=1,0,IF(T98=0,0,IF(T98=U98,2,1)))</f>
        <v>0</v>
      </c>
      <c r="W98">
        <f>VLOOKUP(R98,Practical!P:Q,2,FALSE)</f>
        <v>0</v>
      </c>
      <c r="X98">
        <f t="shared" si="26"/>
        <v>0</v>
      </c>
      <c r="Y98" t="str">
        <f t="shared" si="24"/>
        <v>NOT MET</v>
      </c>
      <c r="Z98">
        <f>IF(ISBLANK(VLOOKUP(R98,Table114[[#All],[Control]:[Control Comment]],3,FALSE)),0,1)</f>
        <v>0</v>
      </c>
      <c r="AC98" t="str">
        <f>$Y98</f>
        <v>NOT MET</v>
      </c>
      <c r="AD98" t="str">
        <f t="shared" si="28"/>
        <v>NOT MET</v>
      </c>
    </row>
    <row r="99" spans="2:30" x14ac:dyDescent="0.3">
      <c r="B99">
        <v>0</v>
      </c>
      <c r="C99">
        <v>1</v>
      </c>
      <c r="D99">
        <v>1</v>
      </c>
      <c r="E99">
        <v>1</v>
      </c>
      <c r="F99">
        <v>2304</v>
      </c>
      <c r="G99">
        <v>2304.1</v>
      </c>
      <c r="I99">
        <v>0</v>
      </c>
      <c r="J99" t="str">
        <f>IF(ISBLANK(VLOOKUP(G99,Practical!G:K,5,FALSE)),"BLANK",VLOOKUP(G99,Practical!G:K,5,FALSE))</f>
        <v>BLANK</v>
      </c>
      <c r="K99">
        <f t="shared" si="25"/>
        <v>0</v>
      </c>
      <c r="M99">
        <v>1</v>
      </c>
      <c r="N99">
        <v>1</v>
      </c>
      <c r="O99">
        <v>1</v>
      </c>
      <c r="P99">
        <v>1</v>
      </c>
      <c r="Q99" t="s">
        <v>15</v>
      </c>
      <c r="R99" s="1">
        <v>2500</v>
      </c>
      <c r="S99">
        <f>IF(VLOOKUP(R99,'Answers &amp; Theoretical'!Q:R,2,FALSE)="N/A",1,0)</f>
        <v>0</v>
      </c>
      <c r="T99">
        <f t="shared" si="31"/>
        <v>0</v>
      </c>
      <c r="U99">
        <f t="shared" si="32"/>
        <v>2</v>
      </c>
      <c r="V99">
        <f t="shared" si="33"/>
        <v>0</v>
      </c>
      <c r="W99">
        <f>VLOOKUP(R99,Practical!P:Q,2,FALSE)</f>
        <v>0</v>
      </c>
      <c r="X99">
        <f t="shared" si="26"/>
        <v>0</v>
      </c>
      <c r="Y99" t="str">
        <f t="shared" si="24"/>
        <v>NOT MET</v>
      </c>
      <c r="Z99">
        <f>IF(ISBLANK(VLOOKUP(R99,Table114[[#All],[Control]:[Control Comment]],3,FALSE)),0,1)</f>
        <v>0</v>
      </c>
      <c r="AA99" t="str">
        <f>$Y99</f>
        <v>NOT MET</v>
      </c>
      <c r="AB99" t="str">
        <f>$Y99</f>
        <v>NOT MET</v>
      </c>
      <c r="AC99" t="str">
        <f>$Y99</f>
        <v>NOT MET</v>
      </c>
      <c r="AD99" t="str">
        <f t="shared" si="28"/>
        <v>NOT MET</v>
      </c>
    </row>
    <row r="100" spans="2:30" x14ac:dyDescent="0.3">
      <c r="B100">
        <v>0</v>
      </c>
      <c r="C100">
        <v>1</v>
      </c>
      <c r="D100">
        <v>1</v>
      </c>
      <c r="E100">
        <v>1</v>
      </c>
      <c r="F100">
        <v>2304</v>
      </c>
      <c r="G100">
        <v>2304.1999999999998</v>
      </c>
      <c r="I100">
        <v>0</v>
      </c>
      <c r="J100" t="str">
        <f>IF(ISBLANK(VLOOKUP(G100,Practical!G:K,5,FALSE)),"BLANK",VLOOKUP(G100,Practical!G:K,5,FALSE))</f>
        <v>BLANK</v>
      </c>
      <c r="K100">
        <f t="shared" si="25"/>
        <v>0</v>
      </c>
      <c r="M100">
        <v>0</v>
      </c>
      <c r="N100">
        <v>1</v>
      </c>
      <c r="O100">
        <v>1</v>
      </c>
      <c r="P100">
        <v>1</v>
      </c>
      <c r="Q100" t="s">
        <v>15</v>
      </c>
      <c r="R100" s="1">
        <v>2501</v>
      </c>
      <c r="S100">
        <f>IF(VLOOKUP(R100,'Answers &amp; Theoretical'!Q:R,2,FALSE)="N/A",1,0)</f>
        <v>0</v>
      </c>
      <c r="T100">
        <f t="shared" si="31"/>
        <v>0</v>
      </c>
      <c r="U100">
        <f t="shared" si="32"/>
        <v>3</v>
      </c>
      <c r="V100">
        <f t="shared" si="33"/>
        <v>0</v>
      </c>
      <c r="W100">
        <f>VLOOKUP(R100,Practical!P:Q,2,FALSE)</f>
        <v>0</v>
      </c>
      <c r="X100">
        <f t="shared" si="26"/>
        <v>0</v>
      </c>
      <c r="Y100" t="str">
        <f t="shared" si="24"/>
        <v>NOT MET</v>
      </c>
      <c r="Z100">
        <f>IF(ISBLANK(VLOOKUP(R100,Table114[[#All],[Control]:[Control Comment]],3,FALSE)),0,1)</f>
        <v>0</v>
      </c>
      <c r="AB100" t="str">
        <f>$Y100</f>
        <v>NOT MET</v>
      </c>
      <c r="AC100" t="str">
        <f>$Y100</f>
        <v>NOT MET</v>
      </c>
      <c r="AD100" t="str">
        <f t="shared" ref="AD100" si="34">$Y100</f>
        <v>NOT MET</v>
      </c>
    </row>
    <row r="101" spans="2:30" x14ac:dyDescent="0.3">
      <c r="B101">
        <v>0</v>
      </c>
      <c r="C101">
        <v>1</v>
      </c>
      <c r="D101">
        <v>1</v>
      </c>
      <c r="E101">
        <v>1</v>
      </c>
      <c r="F101">
        <v>2304</v>
      </c>
      <c r="G101">
        <v>2304.3000000000002</v>
      </c>
      <c r="I101">
        <v>0</v>
      </c>
      <c r="J101" t="str">
        <f>IF(ISBLANK(VLOOKUP(G101,Practical!G:K,5,FALSE)),"BLANK",VLOOKUP(G101,Practical!G:K,5,FALSE))</f>
        <v>BLANK</v>
      </c>
      <c r="K101">
        <f t="shared" si="25"/>
        <v>0</v>
      </c>
      <c r="M101">
        <v>0</v>
      </c>
      <c r="N101">
        <v>1</v>
      </c>
      <c r="O101">
        <v>0</v>
      </c>
      <c r="P101">
        <v>0</v>
      </c>
      <c r="Q101" t="s">
        <v>15</v>
      </c>
      <c r="R101" s="1">
        <v>2502</v>
      </c>
      <c r="S101">
        <f>IF(VLOOKUP(R101,'Answers &amp; Theoretical'!Q:R,2,FALSE)="N/A",1,0)</f>
        <v>0</v>
      </c>
      <c r="T101">
        <f t="shared" si="31"/>
        <v>0</v>
      </c>
      <c r="U101">
        <f t="shared" si="32"/>
        <v>1</v>
      </c>
      <c r="V101">
        <f t="shared" si="33"/>
        <v>0</v>
      </c>
      <c r="W101">
        <f>VLOOKUP(R101,Practical!P:Q,2,FALSE)</f>
        <v>0</v>
      </c>
      <c r="X101">
        <f t="shared" si="26"/>
        <v>0</v>
      </c>
      <c r="Y101" t="str">
        <f t="shared" si="24"/>
        <v>NOT MET</v>
      </c>
      <c r="Z101">
        <f>IF(ISBLANK(VLOOKUP(R101,Table114[[#All],[Control]:[Control Comment]],3,FALSE)),0,1)</f>
        <v>0</v>
      </c>
      <c r="AB101" t="str">
        <f>$Y101</f>
        <v>NOT MET</v>
      </c>
    </row>
    <row r="102" spans="2:30" x14ac:dyDescent="0.3">
      <c r="B102">
        <v>0</v>
      </c>
      <c r="C102">
        <v>1</v>
      </c>
      <c r="D102">
        <v>1</v>
      </c>
      <c r="E102">
        <v>1</v>
      </c>
      <c r="F102">
        <v>2305</v>
      </c>
      <c r="G102">
        <v>2305.1</v>
      </c>
      <c r="I102">
        <v>0</v>
      </c>
      <c r="J102" t="str">
        <f>IF(ISBLANK(VLOOKUP(G102,Practical!G:K,5,FALSE)),"BLANK",VLOOKUP(G102,Practical!G:K,5,FALSE))</f>
        <v>BLANK</v>
      </c>
      <c r="K102">
        <f t="shared" si="25"/>
        <v>0</v>
      </c>
      <c r="M102">
        <v>0</v>
      </c>
      <c r="N102">
        <v>0</v>
      </c>
      <c r="O102">
        <v>1</v>
      </c>
      <c r="P102">
        <v>1</v>
      </c>
      <c r="Q102" t="s">
        <v>15</v>
      </c>
      <c r="R102" s="1">
        <v>2503</v>
      </c>
      <c r="S102">
        <f>IF(VLOOKUP(R102,'Answers &amp; Theoretical'!Q:R,2,FALSE)="N/A",1,0)</f>
        <v>0</v>
      </c>
      <c r="T102">
        <f t="shared" si="31"/>
        <v>0</v>
      </c>
      <c r="U102">
        <f t="shared" si="32"/>
        <v>3</v>
      </c>
      <c r="V102">
        <f t="shared" si="33"/>
        <v>0</v>
      </c>
      <c r="W102">
        <f>VLOOKUP(R102,Practical!P:Q,2,FALSE)</f>
        <v>0</v>
      </c>
      <c r="X102">
        <f t="shared" si="26"/>
        <v>0</v>
      </c>
      <c r="Y102" t="str">
        <f t="shared" si="24"/>
        <v>NOT MET</v>
      </c>
      <c r="Z102">
        <f>IF(ISBLANK(VLOOKUP(R102,Table114[[#All],[Control]:[Control Comment]],3,FALSE)),0,1)</f>
        <v>0</v>
      </c>
      <c r="AC102" t="str">
        <f>$Y102</f>
        <v>NOT MET</v>
      </c>
      <c r="AD102" t="str">
        <f>$Y102</f>
        <v>NOT MET</v>
      </c>
    </row>
    <row r="103" spans="2:30" x14ac:dyDescent="0.3">
      <c r="B103">
        <v>0</v>
      </c>
      <c r="C103">
        <v>1</v>
      </c>
      <c r="D103">
        <v>1</v>
      </c>
      <c r="E103">
        <v>1</v>
      </c>
      <c r="F103">
        <v>2305</v>
      </c>
      <c r="G103">
        <v>2305.1999999999998</v>
      </c>
      <c r="I103">
        <v>0</v>
      </c>
      <c r="J103" t="str">
        <f>IF(ISBLANK(VLOOKUP(G103,Practical!G:K,5,FALSE)),"BLANK",VLOOKUP(G103,Practical!G:K,5,FALSE))</f>
        <v>BLANK</v>
      </c>
      <c r="K103">
        <f t="shared" si="25"/>
        <v>0</v>
      </c>
      <c r="M103">
        <v>0</v>
      </c>
      <c r="N103">
        <v>1</v>
      </c>
      <c r="O103">
        <v>0</v>
      </c>
      <c r="P103">
        <v>0</v>
      </c>
      <c r="Q103" t="s">
        <v>15</v>
      </c>
      <c r="R103" s="1">
        <v>2504</v>
      </c>
      <c r="S103">
        <f>IF(VLOOKUP(R103,'Answers &amp; Theoretical'!Q:R,2,FALSE)="N/A",1,0)</f>
        <v>0</v>
      </c>
      <c r="T103">
        <f t="shared" si="31"/>
        <v>0</v>
      </c>
      <c r="U103">
        <f t="shared" si="32"/>
        <v>3</v>
      </c>
      <c r="V103">
        <f t="shared" si="33"/>
        <v>0</v>
      </c>
      <c r="W103">
        <f>VLOOKUP(R103,Practical!P:Q,2,FALSE)</f>
        <v>0</v>
      </c>
      <c r="X103">
        <f t="shared" si="26"/>
        <v>0</v>
      </c>
      <c r="Y103" t="str">
        <f t="shared" si="24"/>
        <v>NOT MET</v>
      </c>
      <c r="Z103">
        <f>IF(ISBLANK(VLOOKUP(R103,Table114[[#All],[Control]:[Control Comment]],3,FALSE)),0,1)</f>
        <v>0</v>
      </c>
      <c r="AB103" t="str">
        <f>$Y103</f>
        <v>NOT MET</v>
      </c>
    </row>
    <row r="104" spans="2:30" x14ac:dyDescent="0.3">
      <c r="B104">
        <v>0</v>
      </c>
      <c r="C104">
        <v>1</v>
      </c>
      <c r="D104">
        <v>1</v>
      </c>
      <c r="E104">
        <v>1</v>
      </c>
      <c r="F104">
        <v>2305</v>
      </c>
      <c r="G104">
        <v>2305.3000000000002</v>
      </c>
      <c r="I104">
        <v>0</v>
      </c>
      <c r="J104" t="str">
        <f>IF(ISBLANK(VLOOKUP(G104,Practical!G:K,5,FALSE)),"BLANK",VLOOKUP(G104,Practical!G:K,5,FALSE))</f>
        <v>BLANK</v>
      </c>
      <c r="K104">
        <f t="shared" si="25"/>
        <v>0</v>
      </c>
      <c r="M104">
        <v>0</v>
      </c>
      <c r="N104">
        <v>0</v>
      </c>
      <c r="O104">
        <v>1</v>
      </c>
      <c r="P104">
        <v>1</v>
      </c>
      <c r="Q104" t="s">
        <v>15</v>
      </c>
      <c r="R104" s="1">
        <v>2505</v>
      </c>
      <c r="S104">
        <f>IF(VLOOKUP(R104,'Answers &amp; Theoretical'!Q:R,2,FALSE)="N/A",1,0)</f>
        <v>0</v>
      </c>
      <c r="T104">
        <f t="shared" si="31"/>
        <v>0</v>
      </c>
      <c r="U104">
        <f t="shared" si="32"/>
        <v>6</v>
      </c>
      <c r="V104">
        <f t="shared" si="33"/>
        <v>0</v>
      </c>
      <c r="W104">
        <f>VLOOKUP(R104,Practical!P:Q,2,FALSE)</f>
        <v>0</v>
      </c>
      <c r="X104">
        <f t="shared" si="26"/>
        <v>0</v>
      </c>
      <c r="Y104" t="str">
        <f t="shared" si="24"/>
        <v>NOT MET</v>
      </c>
      <c r="Z104">
        <f>IF(ISBLANK(VLOOKUP(R104,Table114[[#All],[Control]:[Control Comment]],3,FALSE)),0,1)</f>
        <v>0</v>
      </c>
      <c r="AC104" t="str">
        <f t="shared" ref="AC104:AD124" si="35">$Y104</f>
        <v>NOT MET</v>
      </c>
      <c r="AD104" t="str">
        <f t="shared" si="35"/>
        <v>NOT MET</v>
      </c>
    </row>
    <row r="105" spans="2:30" x14ac:dyDescent="0.3">
      <c r="B105">
        <v>0</v>
      </c>
      <c r="C105">
        <v>1</v>
      </c>
      <c r="D105">
        <v>1</v>
      </c>
      <c r="E105">
        <v>1</v>
      </c>
      <c r="F105">
        <v>2306</v>
      </c>
      <c r="G105">
        <v>2306.1</v>
      </c>
      <c r="I105">
        <v>1</v>
      </c>
      <c r="J105" t="str">
        <f>IF(ISBLANK(VLOOKUP(G105,Practical!G:K,5,FALSE)),"BLANK",VLOOKUP(G105,Practical!G:K,5,FALSE))</f>
        <v>BLANK</v>
      </c>
      <c r="K105">
        <f t="shared" si="25"/>
        <v>1</v>
      </c>
      <c r="M105">
        <v>0</v>
      </c>
      <c r="N105">
        <v>0</v>
      </c>
      <c r="O105">
        <v>1</v>
      </c>
      <c r="P105">
        <v>1</v>
      </c>
      <c r="Q105" t="s">
        <v>15</v>
      </c>
      <c r="R105" s="1">
        <v>2506</v>
      </c>
      <c r="S105">
        <f>IF(VLOOKUP(R105,'Answers &amp; Theoretical'!Q:R,2,FALSE)="N/A",1,0)</f>
        <v>0</v>
      </c>
      <c r="T105">
        <f t="shared" si="31"/>
        <v>0</v>
      </c>
      <c r="U105">
        <f t="shared" si="32"/>
        <v>1</v>
      </c>
      <c r="V105">
        <f t="shared" si="33"/>
        <v>0</v>
      </c>
      <c r="W105">
        <f>VLOOKUP(R105,Practical!P:Q,2,FALSE)</f>
        <v>0</v>
      </c>
      <c r="X105">
        <f t="shared" si="26"/>
        <v>0</v>
      </c>
      <c r="Y105" t="str">
        <f t="shared" si="24"/>
        <v>NOT MET</v>
      </c>
      <c r="Z105">
        <f>IF(ISBLANK(VLOOKUP(R105,Table114[[#All],[Control]:[Control Comment]],3,FALSE)),0,1)</f>
        <v>0</v>
      </c>
      <c r="AC105" t="str">
        <f t="shared" si="35"/>
        <v>NOT MET</v>
      </c>
      <c r="AD105" t="str">
        <f t="shared" si="35"/>
        <v>NOT MET</v>
      </c>
    </row>
    <row r="106" spans="2:30" x14ac:dyDescent="0.3">
      <c r="B106">
        <v>0</v>
      </c>
      <c r="C106">
        <v>1</v>
      </c>
      <c r="D106">
        <v>1</v>
      </c>
      <c r="E106">
        <v>1</v>
      </c>
      <c r="F106">
        <v>2307</v>
      </c>
      <c r="G106">
        <v>2307.1</v>
      </c>
      <c r="I106">
        <v>1</v>
      </c>
      <c r="J106" t="str">
        <f>IF(ISBLANK(VLOOKUP(G106,Practical!G:K,5,FALSE)),"BLANK",VLOOKUP(G106,Practical!G:K,5,FALSE))</f>
        <v>BLANK</v>
      </c>
      <c r="K106">
        <f t="shared" si="25"/>
        <v>1</v>
      </c>
      <c r="M106">
        <v>0</v>
      </c>
      <c r="N106">
        <v>1</v>
      </c>
      <c r="O106">
        <v>1</v>
      </c>
      <c r="P106">
        <v>1</v>
      </c>
      <c r="Q106" t="s">
        <v>15</v>
      </c>
      <c r="R106" s="1">
        <v>2507</v>
      </c>
      <c r="S106">
        <f>IF(VLOOKUP(R106,'Answers &amp; Theoretical'!Q:R,2,FALSE)="N/A",1,0)</f>
        <v>0</v>
      </c>
      <c r="T106">
        <f t="shared" si="31"/>
        <v>0</v>
      </c>
      <c r="U106">
        <f t="shared" si="32"/>
        <v>2</v>
      </c>
      <c r="V106">
        <f t="shared" si="33"/>
        <v>0</v>
      </c>
      <c r="W106">
        <f>VLOOKUP(R106,Practical!P:Q,2,FALSE)</f>
        <v>0</v>
      </c>
      <c r="X106">
        <f t="shared" si="26"/>
        <v>0</v>
      </c>
      <c r="Y106" t="str">
        <f t="shared" si="24"/>
        <v>NOT MET</v>
      </c>
      <c r="Z106">
        <f>IF(ISBLANK(VLOOKUP(R106,Table114[[#All],[Control]:[Control Comment]],3,FALSE)),0,1)</f>
        <v>0</v>
      </c>
      <c r="AB106" t="str">
        <f t="shared" ref="AB106:AB113" si="36">$Y106</f>
        <v>NOT MET</v>
      </c>
      <c r="AC106" t="str">
        <f t="shared" si="35"/>
        <v>NOT MET</v>
      </c>
      <c r="AD106" t="str">
        <f t="shared" si="35"/>
        <v>NOT MET</v>
      </c>
    </row>
    <row r="107" spans="2:30" x14ac:dyDescent="0.3">
      <c r="B107">
        <v>0</v>
      </c>
      <c r="C107">
        <v>0</v>
      </c>
      <c r="D107">
        <v>1</v>
      </c>
      <c r="E107">
        <v>1</v>
      </c>
      <c r="F107">
        <v>2308</v>
      </c>
      <c r="G107">
        <v>2308.1</v>
      </c>
      <c r="I107">
        <v>0</v>
      </c>
      <c r="J107" t="str">
        <f>IF(ISBLANK(VLOOKUP(G107,Practical!G:K,5,FALSE)),"BLANK",VLOOKUP(G107,Practical!G:K,5,FALSE))</f>
        <v>BLANK</v>
      </c>
      <c r="K107">
        <f t="shared" si="25"/>
        <v>0</v>
      </c>
      <c r="M107">
        <v>0</v>
      </c>
      <c r="N107">
        <v>1</v>
      </c>
      <c r="O107">
        <v>1</v>
      </c>
      <c r="P107">
        <v>1</v>
      </c>
      <c r="Q107" t="s">
        <v>15</v>
      </c>
      <c r="R107" s="1">
        <v>2508</v>
      </c>
      <c r="S107">
        <f>IF(VLOOKUP(R107,'Answers &amp; Theoretical'!Q:R,2,FALSE)="N/A",1,0)</f>
        <v>0</v>
      </c>
      <c r="T107">
        <f t="shared" si="31"/>
        <v>0</v>
      </c>
      <c r="U107">
        <f t="shared" si="32"/>
        <v>1</v>
      </c>
      <c r="V107">
        <f t="shared" si="33"/>
        <v>0</v>
      </c>
      <c r="W107">
        <f>VLOOKUP(R107,Practical!P:Q,2,FALSE)</f>
        <v>0</v>
      </c>
      <c r="X107">
        <f t="shared" si="26"/>
        <v>0</v>
      </c>
      <c r="Y107" t="str">
        <f t="shared" si="24"/>
        <v>NOT MET</v>
      </c>
      <c r="Z107">
        <f>IF(ISBLANK(VLOOKUP(R107,Table114[[#All],[Control]:[Control Comment]],3,FALSE)),0,1)</f>
        <v>0</v>
      </c>
      <c r="AB107" t="str">
        <f t="shared" si="36"/>
        <v>NOT MET</v>
      </c>
      <c r="AC107" t="str">
        <f t="shared" si="35"/>
        <v>NOT MET</v>
      </c>
      <c r="AD107" t="str">
        <f t="shared" si="35"/>
        <v>NOT MET</v>
      </c>
    </row>
    <row r="108" spans="2:30" x14ac:dyDescent="0.3">
      <c r="B108">
        <v>0</v>
      </c>
      <c r="C108">
        <v>0</v>
      </c>
      <c r="D108">
        <v>1</v>
      </c>
      <c r="E108">
        <v>1</v>
      </c>
      <c r="F108">
        <v>2308</v>
      </c>
      <c r="G108">
        <v>2308.1999999999998</v>
      </c>
      <c r="I108">
        <v>0</v>
      </c>
      <c r="J108" t="str">
        <f>IF(ISBLANK(VLOOKUP(G108,Practical!G:K,5,FALSE)),"BLANK",VLOOKUP(G108,Practical!G:K,5,FALSE))</f>
        <v>BLANK</v>
      </c>
      <c r="K108">
        <f t="shared" si="25"/>
        <v>0</v>
      </c>
      <c r="M108">
        <v>0</v>
      </c>
      <c r="N108">
        <v>1</v>
      </c>
      <c r="O108">
        <v>1</v>
      </c>
      <c r="P108">
        <v>1</v>
      </c>
      <c r="Q108" t="s">
        <v>15</v>
      </c>
      <c r="R108" s="1">
        <v>2509</v>
      </c>
      <c r="S108">
        <f>IF(VLOOKUP(R108,'Answers &amp; Theoretical'!Q:R,2,FALSE)="N/A",1,0)</f>
        <v>0</v>
      </c>
      <c r="T108">
        <f t="shared" si="31"/>
        <v>0</v>
      </c>
      <c r="U108">
        <f t="shared" si="32"/>
        <v>1</v>
      </c>
      <c r="V108">
        <f t="shared" si="33"/>
        <v>0</v>
      </c>
      <c r="W108">
        <f>VLOOKUP(R108,Practical!P:Q,2,FALSE)</f>
        <v>0</v>
      </c>
      <c r="X108">
        <f t="shared" si="26"/>
        <v>0</v>
      </c>
      <c r="Y108" t="str">
        <f t="shared" si="24"/>
        <v>NOT MET</v>
      </c>
      <c r="Z108">
        <f>IF(ISBLANK(VLOOKUP(R108,Table114[[#All],[Control]:[Control Comment]],3,FALSE)),0,1)</f>
        <v>0</v>
      </c>
      <c r="AB108" t="str">
        <f t="shared" si="36"/>
        <v>NOT MET</v>
      </c>
      <c r="AC108" t="str">
        <f t="shared" si="35"/>
        <v>NOT MET</v>
      </c>
      <c r="AD108" t="str">
        <f t="shared" si="35"/>
        <v>NOT MET</v>
      </c>
    </row>
    <row r="109" spans="2:30" x14ac:dyDescent="0.3">
      <c r="B109">
        <v>0</v>
      </c>
      <c r="C109">
        <v>0</v>
      </c>
      <c r="D109">
        <v>1</v>
      </c>
      <c r="E109">
        <v>1</v>
      </c>
      <c r="F109">
        <v>2308</v>
      </c>
      <c r="G109">
        <v>2308.3000000000002</v>
      </c>
      <c r="I109">
        <v>0</v>
      </c>
      <c r="J109" t="str">
        <f>IF(ISBLANK(VLOOKUP(G109,Practical!G:K,5,FALSE)),"BLANK",VLOOKUP(G109,Practical!G:K,5,FALSE))</f>
        <v>BLANK</v>
      </c>
      <c r="K109">
        <f t="shared" si="25"/>
        <v>0</v>
      </c>
      <c r="M109">
        <v>0</v>
      </c>
      <c r="N109">
        <v>1</v>
      </c>
      <c r="O109">
        <v>1</v>
      </c>
      <c r="P109">
        <v>1</v>
      </c>
      <c r="Q109" t="s">
        <v>15</v>
      </c>
      <c r="R109" s="1">
        <v>2510</v>
      </c>
      <c r="S109">
        <f>IF(VLOOKUP(R109,'Answers &amp; Theoretical'!Q:R,2,FALSE)="N/A",1,0)</f>
        <v>0</v>
      </c>
      <c r="T109">
        <f t="shared" si="31"/>
        <v>0</v>
      </c>
      <c r="U109">
        <f t="shared" si="32"/>
        <v>1</v>
      </c>
      <c r="V109">
        <f t="shared" si="33"/>
        <v>0</v>
      </c>
      <c r="W109">
        <f>VLOOKUP(R109,Practical!P:Q,2,FALSE)</f>
        <v>0</v>
      </c>
      <c r="X109">
        <f t="shared" si="26"/>
        <v>0</v>
      </c>
      <c r="Y109" t="str">
        <f t="shared" si="24"/>
        <v>NOT MET</v>
      </c>
      <c r="Z109">
        <f>IF(ISBLANK(VLOOKUP(R109,Table114[[#All],[Control]:[Control Comment]],3,FALSE)),0,1)</f>
        <v>0</v>
      </c>
      <c r="AB109" t="str">
        <f t="shared" si="36"/>
        <v>NOT MET</v>
      </c>
      <c r="AC109" t="str">
        <f t="shared" si="35"/>
        <v>NOT MET</v>
      </c>
      <c r="AD109" t="str">
        <f t="shared" si="35"/>
        <v>NOT MET</v>
      </c>
    </row>
    <row r="110" spans="2:30" x14ac:dyDescent="0.3">
      <c r="B110">
        <v>0</v>
      </c>
      <c r="C110">
        <v>0</v>
      </c>
      <c r="D110">
        <v>1</v>
      </c>
      <c r="E110">
        <v>1</v>
      </c>
      <c r="F110">
        <v>2308</v>
      </c>
      <c r="G110">
        <v>2308.4</v>
      </c>
      <c r="I110">
        <v>0</v>
      </c>
      <c r="J110" t="str">
        <f>IF(ISBLANK(VLOOKUP(G110,Practical!G:K,5,FALSE)),"BLANK",VLOOKUP(G110,Practical!G:K,5,FALSE))</f>
        <v>BLANK</v>
      </c>
      <c r="K110">
        <f t="shared" si="25"/>
        <v>0</v>
      </c>
      <c r="M110">
        <v>0</v>
      </c>
      <c r="N110">
        <v>1</v>
      </c>
      <c r="O110">
        <v>1</v>
      </c>
      <c r="P110">
        <v>1</v>
      </c>
      <c r="Q110" t="s">
        <v>15</v>
      </c>
      <c r="R110" s="1">
        <v>2511</v>
      </c>
      <c r="S110">
        <f>IF(VLOOKUP(R110,'Answers &amp; Theoretical'!Q:R,2,FALSE)="N/A",1,0)</f>
        <v>0</v>
      </c>
      <c r="T110">
        <f t="shared" si="31"/>
        <v>0</v>
      </c>
      <c r="U110">
        <f t="shared" si="32"/>
        <v>1</v>
      </c>
      <c r="V110">
        <f t="shared" si="33"/>
        <v>0</v>
      </c>
      <c r="W110">
        <f>VLOOKUP(R110,Practical!P:Q,2,FALSE)</f>
        <v>0</v>
      </c>
      <c r="X110">
        <f t="shared" si="26"/>
        <v>0</v>
      </c>
      <c r="Y110" t="str">
        <f t="shared" si="24"/>
        <v>NOT MET</v>
      </c>
      <c r="Z110">
        <f>IF(ISBLANK(VLOOKUP(R110,Table114[[#All],[Control]:[Control Comment]],3,FALSE)),0,1)</f>
        <v>0</v>
      </c>
      <c r="AB110" t="str">
        <f t="shared" si="36"/>
        <v>NOT MET</v>
      </c>
      <c r="AC110" t="str">
        <f t="shared" si="35"/>
        <v>NOT MET</v>
      </c>
      <c r="AD110" t="str">
        <f t="shared" si="35"/>
        <v>NOT MET</v>
      </c>
    </row>
    <row r="111" spans="2:30" x14ac:dyDescent="0.3">
      <c r="B111">
        <v>0</v>
      </c>
      <c r="C111">
        <v>0</v>
      </c>
      <c r="D111">
        <v>1</v>
      </c>
      <c r="E111">
        <v>1</v>
      </c>
      <c r="F111">
        <v>2308</v>
      </c>
      <c r="G111">
        <v>2308.5</v>
      </c>
      <c r="I111">
        <v>0</v>
      </c>
      <c r="J111" t="str">
        <f>IF(ISBLANK(VLOOKUP(G111,Practical!G:K,5,FALSE)),"BLANK",VLOOKUP(G111,Practical!G:K,5,FALSE))</f>
        <v>BLANK</v>
      </c>
      <c r="K111">
        <f t="shared" si="25"/>
        <v>0</v>
      </c>
      <c r="M111">
        <v>0</v>
      </c>
      <c r="N111">
        <v>1</v>
      </c>
      <c r="O111">
        <v>1</v>
      </c>
      <c r="P111">
        <v>1</v>
      </c>
      <c r="Q111" t="s">
        <v>15</v>
      </c>
      <c r="R111" s="1">
        <v>2512</v>
      </c>
      <c r="S111">
        <f>IF(VLOOKUP(R111,'Answers &amp; Theoretical'!Q:R,2,FALSE)="N/A",1,0)</f>
        <v>0</v>
      </c>
      <c r="T111">
        <f t="shared" si="31"/>
        <v>0</v>
      </c>
      <c r="U111">
        <f t="shared" si="32"/>
        <v>2</v>
      </c>
      <c r="V111">
        <f t="shared" si="33"/>
        <v>0</v>
      </c>
      <c r="W111">
        <f>VLOOKUP(R111,Practical!P:Q,2,FALSE)</f>
        <v>0</v>
      </c>
      <c r="X111">
        <f t="shared" si="26"/>
        <v>0</v>
      </c>
      <c r="Y111" t="str">
        <f t="shared" si="24"/>
        <v>NOT MET</v>
      </c>
      <c r="Z111">
        <f>IF(ISBLANK(VLOOKUP(R111,Table114[[#All],[Control]:[Control Comment]],3,FALSE)),0,1)</f>
        <v>0</v>
      </c>
      <c r="AB111" t="str">
        <f t="shared" si="36"/>
        <v>NOT MET</v>
      </c>
      <c r="AC111" t="str">
        <f t="shared" si="35"/>
        <v>NOT MET</v>
      </c>
      <c r="AD111" t="str">
        <f t="shared" si="35"/>
        <v>NOT MET</v>
      </c>
    </row>
    <row r="112" spans="2:30" x14ac:dyDescent="0.3">
      <c r="B112">
        <v>0</v>
      </c>
      <c r="C112">
        <v>0</v>
      </c>
      <c r="D112">
        <v>1</v>
      </c>
      <c r="E112">
        <v>1</v>
      </c>
      <c r="F112">
        <v>2308</v>
      </c>
      <c r="G112">
        <v>2308.6</v>
      </c>
      <c r="I112">
        <v>0</v>
      </c>
      <c r="J112" t="str">
        <f>IF(ISBLANK(VLOOKUP(G112,Practical!G:K,5,FALSE)),"BLANK",VLOOKUP(G112,Practical!G:K,5,FALSE))</f>
        <v>BLANK</v>
      </c>
      <c r="K112">
        <f t="shared" si="25"/>
        <v>0</v>
      </c>
      <c r="M112">
        <v>0</v>
      </c>
      <c r="N112">
        <v>1</v>
      </c>
      <c r="O112">
        <v>1</v>
      </c>
      <c r="P112">
        <v>1</v>
      </c>
      <c r="Q112" t="s">
        <v>15</v>
      </c>
      <c r="R112" s="1">
        <v>2513</v>
      </c>
      <c r="S112">
        <f>IF(VLOOKUP(R112,'Answers &amp; Theoretical'!Q:R,2,FALSE)="N/A",1,0)</f>
        <v>0</v>
      </c>
      <c r="T112">
        <f t="shared" si="31"/>
        <v>0</v>
      </c>
      <c r="U112">
        <f t="shared" si="32"/>
        <v>1</v>
      </c>
      <c r="V112">
        <f t="shared" si="33"/>
        <v>0</v>
      </c>
      <c r="W112">
        <f>VLOOKUP(R112,Practical!P:Q,2,FALSE)</f>
        <v>0</v>
      </c>
      <c r="X112">
        <f t="shared" si="26"/>
        <v>0</v>
      </c>
      <c r="Y112" t="str">
        <f t="shared" si="24"/>
        <v>NOT MET</v>
      </c>
      <c r="Z112">
        <f>IF(ISBLANK(VLOOKUP(R112,Table114[[#All],[Control]:[Control Comment]],3,FALSE)),0,1)</f>
        <v>0</v>
      </c>
      <c r="AB112" t="str">
        <f t="shared" si="36"/>
        <v>NOT MET</v>
      </c>
      <c r="AC112" t="str">
        <f t="shared" si="35"/>
        <v>NOT MET</v>
      </c>
      <c r="AD112" t="str">
        <f t="shared" si="35"/>
        <v>NOT MET</v>
      </c>
    </row>
    <row r="113" spans="2:30" x14ac:dyDescent="0.3">
      <c r="B113">
        <v>0</v>
      </c>
      <c r="C113">
        <v>0</v>
      </c>
      <c r="D113">
        <v>1</v>
      </c>
      <c r="E113">
        <v>1</v>
      </c>
      <c r="F113">
        <v>2309</v>
      </c>
      <c r="G113">
        <v>2309.1</v>
      </c>
      <c r="I113">
        <v>0</v>
      </c>
      <c r="J113" t="str">
        <f>IF(ISBLANK(VLOOKUP(G113,Practical!G:K,5,FALSE)),"BLANK",VLOOKUP(G113,Practical!G:K,5,FALSE))</f>
        <v>BLANK</v>
      </c>
      <c r="K113">
        <f t="shared" si="25"/>
        <v>0</v>
      </c>
      <c r="M113">
        <v>0</v>
      </c>
      <c r="N113">
        <v>1</v>
      </c>
      <c r="O113">
        <v>1</v>
      </c>
      <c r="P113">
        <v>1</v>
      </c>
      <c r="Q113" t="s">
        <v>15</v>
      </c>
      <c r="R113" s="1">
        <v>2600</v>
      </c>
      <c r="S113">
        <f>IF(VLOOKUP(R113,'Answers &amp; Theoretical'!Q:R,2,FALSE)="N/A",1,0)</f>
        <v>0</v>
      </c>
      <c r="T113">
        <f t="shared" si="31"/>
        <v>0</v>
      </c>
      <c r="U113">
        <f t="shared" si="32"/>
        <v>1</v>
      </c>
      <c r="V113">
        <f t="shared" si="33"/>
        <v>0</v>
      </c>
      <c r="W113">
        <f>VLOOKUP(R113,Practical!P:Q,2,FALSE)</f>
        <v>0</v>
      </c>
      <c r="X113">
        <f t="shared" si="26"/>
        <v>0</v>
      </c>
      <c r="Y113" t="str">
        <f t="shared" si="24"/>
        <v>NOT MET</v>
      </c>
      <c r="Z113">
        <f>IF(ISBLANK(VLOOKUP(R113,Table114[[#All],[Control]:[Control Comment]],3,FALSE)),0,1)</f>
        <v>0</v>
      </c>
      <c r="AB113" t="str">
        <f t="shared" si="36"/>
        <v>NOT MET</v>
      </c>
      <c r="AC113" t="str">
        <f t="shared" si="35"/>
        <v>NOT MET</v>
      </c>
      <c r="AD113" t="str">
        <f t="shared" si="35"/>
        <v>NOT MET</v>
      </c>
    </row>
    <row r="114" spans="2:30" x14ac:dyDescent="0.3">
      <c r="B114">
        <v>0</v>
      </c>
      <c r="C114">
        <v>0</v>
      </c>
      <c r="D114">
        <v>1</v>
      </c>
      <c r="E114">
        <v>1</v>
      </c>
      <c r="F114">
        <v>2309</v>
      </c>
      <c r="G114">
        <v>2309.1999999999998</v>
      </c>
      <c r="I114">
        <v>0</v>
      </c>
      <c r="J114" t="str">
        <f>IF(ISBLANK(VLOOKUP(G114,Practical!G:K,5,FALSE)),"BLANK",VLOOKUP(G114,Practical!G:K,5,FALSE))</f>
        <v>BLANK</v>
      </c>
      <c r="K114">
        <f t="shared" si="25"/>
        <v>0</v>
      </c>
      <c r="M114">
        <v>0</v>
      </c>
      <c r="N114">
        <v>0</v>
      </c>
      <c r="O114">
        <v>1</v>
      </c>
      <c r="P114">
        <v>1</v>
      </c>
      <c r="Q114" t="s">
        <v>15</v>
      </c>
      <c r="R114" s="1">
        <v>2601</v>
      </c>
      <c r="S114">
        <f>IF(VLOOKUP(R114,'Answers &amp; Theoretical'!Q:R,2,FALSE)="N/A",1,0)</f>
        <v>0</v>
      </c>
      <c r="T114">
        <f t="shared" si="31"/>
        <v>0</v>
      </c>
      <c r="U114">
        <f t="shared" si="32"/>
        <v>1</v>
      </c>
      <c r="V114">
        <f t="shared" si="33"/>
        <v>0</v>
      </c>
      <c r="W114">
        <f>VLOOKUP(R114,Practical!P:Q,2,FALSE)</f>
        <v>0</v>
      </c>
      <c r="X114">
        <f t="shared" si="26"/>
        <v>0</v>
      </c>
      <c r="Y114" t="str">
        <f t="shared" si="24"/>
        <v>NOT MET</v>
      </c>
      <c r="Z114">
        <f>IF(ISBLANK(VLOOKUP(R114,Table114[[#All],[Control]:[Control Comment]],3,FALSE)),0,1)</f>
        <v>0</v>
      </c>
      <c r="AC114" t="str">
        <f t="shared" si="35"/>
        <v>NOT MET</v>
      </c>
      <c r="AD114" t="str">
        <f t="shared" si="35"/>
        <v>NOT MET</v>
      </c>
    </row>
    <row r="115" spans="2:30" x14ac:dyDescent="0.3">
      <c r="B115">
        <v>0</v>
      </c>
      <c r="C115">
        <v>1</v>
      </c>
      <c r="D115">
        <v>1</v>
      </c>
      <c r="E115">
        <v>1</v>
      </c>
      <c r="F115">
        <v>2310</v>
      </c>
      <c r="G115">
        <v>2310.1</v>
      </c>
      <c r="I115">
        <v>0</v>
      </c>
      <c r="J115" t="str">
        <f>IF(ISBLANK(VLOOKUP(G115,Practical!G:K,5,FALSE)),"BLANK",VLOOKUP(G115,Practical!G:K,5,FALSE))</f>
        <v>BLANK</v>
      </c>
      <c r="K115">
        <f t="shared" si="25"/>
        <v>0</v>
      </c>
      <c r="M115">
        <v>0</v>
      </c>
      <c r="N115">
        <v>0</v>
      </c>
      <c r="O115">
        <v>1</v>
      </c>
      <c r="P115">
        <v>1</v>
      </c>
      <c r="Q115" t="s">
        <v>15</v>
      </c>
      <c r="R115" s="1">
        <v>2602</v>
      </c>
      <c r="S115">
        <f>IF(VLOOKUP(R115,'Answers &amp; Theoretical'!Q:R,2,FALSE)="N/A",1,0)</f>
        <v>0</v>
      </c>
      <c r="T115">
        <f t="shared" si="31"/>
        <v>0</v>
      </c>
      <c r="U115">
        <f t="shared" si="32"/>
        <v>5</v>
      </c>
      <c r="V115">
        <f t="shared" si="33"/>
        <v>0</v>
      </c>
      <c r="W115">
        <f>VLOOKUP(R115,Practical!P:Q,2,FALSE)</f>
        <v>0</v>
      </c>
      <c r="X115">
        <f t="shared" si="26"/>
        <v>0</v>
      </c>
      <c r="Y115" t="str">
        <f t="shared" si="24"/>
        <v>NOT MET</v>
      </c>
      <c r="Z115">
        <f>IF(ISBLANK(VLOOKUP(R115,Table114[[#All],[Control]:[Control Comment]],3,FALSE)),0,1)</f>
        <v>0</v>
      </c>
      <c r="AC115" t="str">
        <f t="shared" si="35"/>
        <v>NOT MET</v>
      </c>
      <c r="AD115" t="str">
        <f t="shared" si="35"/>
        <v>NOT MET</v>
      </c>
    </row>
    <row r="116" spans="2:30" x14ac:dyDescent="0.3">
      <c r="B116">
        <v>0</v>
      </c>
      <c r="C116">
        <v>1</v>
      </c>
      <c r="D116">
        <v>1</v>
      </c>
      <c r="E116">
        <v>1</v>
      </c>
      <c r="F116">
        <v>2310</v>
      </c>
      <c r="G116">
        <v>2310.1999999999998</v>
      </c>
      <c r="I116">
        <v>0</v>
      </c>
      <c r="J116" t="str">
        <f>IF(ISBLANK(VLOOKUP(G116,Practical!G:K,5,FALSE)),"BLANK",VLOOKUP(G116,Practical!G:K,5,FALSE))</f>
        <v>BLANK</v>
      </c>
      <c r="K116">
        <f t="shared" si="25"/>
        <v>0</v>
      </c>
      <c r="M116">
        <v>0</v>
      </c>
      <c r="N116">
        <v>1</v>
      </c>
      <c r="O116">
        <v>1</v>
      </c>
      <c r="P116">
        <v>1</v>
      </c>
      <c r="Q116" t="s">
        <v>15</v>
      </c>
      <c r="R116" s="1">
        <v>2603</v>
      </c>
      <c r="S116">
        <f>IF(VLOOKUP(R116,'Answers &amp; Theoretical'!Q:R,2,FALSE)="N/A",1,0)</f>
        <v>0</v>
      </c>
      <c r="T116">
        <f t="shared" si="31"/>
        <v>0</v>
      </c>
      <c r="U116">
        <f t="shared" si="32"/>
        <v>2</v>
      </c>
      <c r="V116">
        <f t="shared" si="33"/>
        <v>0</v>
      </c>
      <c r="W116">
        <f>VLOOKUP(R116,Practical!P:Q,2,FALSE)</f>
        <v>0</v>
      </c>
      <c r="X116">
        <f t="shared" si="26"/>
        <v>0</v>
      </c>
      <c r="Y116" t="str">
        <f t="shared" si="24"/>
        <v>NOT MET</v>
      </c>
      <c r="Z116">
        <f>IF(ISBLANK(VLOOKUP(R116,Table114[[#All],[Control]:[Control Comment]],3,FALSE)),0,1)</f>
        <v>0</v>
      </c>
      <c r="AB116" t="str">
        <f>$Y116</f>
        <v>NOT MET</v>
      </c>
      <c r="AC116" t="str">
        <f t="shared" si="35"/>
        <v>NOT MET</v>
      </c>
      <c r="AD116" t="str">
        <f t="shared" si="35"/>
        <v>NOT MET</v>
      </c>
    </row>
    <row r="117" spans="2:30" x14ac:dyDescent="0.3">
      <c r="B117">
        <v>0</v>
      </c>
      <c r="C117">
        <v>1</v>
      </c>
      <c r="D117">
        <v>1</v>
      </c>
      <c r="E117">
        <v>1</v>
      </c>
      <c r="F117">
        <v>2310</v>
      </c>
      <c r="G117">
        <v>2310.3000000000002</v>
      </c>
      <c r="I117">
        <v>0</v>
      </c>
      <c r="J117" t="str">
        <f>IF(ISBLANK(VLOOKUP(G117,Practical!G:K,5,FALSE)),"BLANK",VLOOKUP(G117,Practical!G:K,5,FALSE))</f>
        <v>BLANK</v>
      </c>
      <c r="K117">
        <f t="shared" si="25"/>
        <v>0</v>
      </c>
      <c r="M117">
        <v>0</v>
      </c>
      <c r="N117">
        <v>1</v>
      </c>
      <c r="O117">
        <v>1</v>
      </c>
      <c r="P117">
        <v>1</v>
      </c>
      <c r="Q117" t="s">
        <v>15</v>
      </c>
      <c r="R117" s="1">
        <v>2604</v>
      </c>
      <c r="S117">
        <f>IF(VLOOKUP(R117,'Answers &amp; Theoretical'!Q:R,2,FALSE)="N/A",1,0)</f>
        <v>0</v>
      </c>
      <c r="T117">
        <f t="shared" si="31"/>
        <v>0</v>
      </c>
      <c r="U117">
        <f t="shared" si="32"/>
        <v>2</v>
      </c>
      <c r="V117">
        <f t="shared" si="33"/>
        <v>0</v>
      </c>
      <c r="W117">
        <f>VLOOKUP(R117,Practical!P:Q,2,FALSE)</f>
        <v>0</v>
      </c>
      <c r="X117">
        <f t="shared" si="26"/>
        <v>0</v>
      </c>
      <c r="Y117" t="str">
        <f t="shared" si="24"/>
        <v>NOT MET</v>
      </c>
      <c r="Z117">
        <f>IF(ISBLANK(VLOOKUP(R117,Table114[[#All],[Control]:[Control Comment]],3,FALSE)),0,1)</f>
        <v>0</v>
      </c>
      <c r="AB117" t="str">
        <f>$Y117</f>
        <v>NOT MET</v>
      </c>
      <c r="AC117" t="str">
        <f t="shared" si="35"/>
        <v>NOT MET</v>
      </c>
      <c r="AD117" t="str">
        <f t="shared" si="35"/>
        <v>NOT MET</v>
      </c>
    </row>
    <row r="118" spans="2:30" x14ac:dyDescent="0.3">
      <c r="B118">
        <v>0</v>
      </c>
      <c r="C118">
        <v>1</v>
      </c>
      <c r="D118">
        <v>1</v>
      </c>
      <c r="E118">
        <v>1</v>
      </c>
      <c r="F118">
        <v>2311</v>
      </c>
      <c r="G118">
        <v>2311.1</v>
      </c>
      <c r="I118">
        <v>1</v>
      </c>
      <c r="J118" t="str">
        <f>IF(ISBLANK(VLOOKUP(G118,Practical!G:K,5,FALSE)),"BLANK",VLOOKUP(G118,Practical!G:K,5,FALSE))</f>
        <v>BLANK</v>
      </c>
      <c r="K118">
        <f t="shared" si="25"/>
        <v>1</v>
      </c>
      <c r="M118">
        <v>0</v>
      </c>
      <c r="N118">
        <v>0</v>
      </c>
      <c r="O118">
        <v>1</v>
      </c>
      <c r="P118">
        <v>1</v>
      </c>
      <c r="Q118" t="s">
        <v>15</v>
      </c>
      <c r="R118" s="1">
        <v>2605</v>
      </c>
      <c r="S118">
        <f>IF(VLOOKUP(R118,'Answers &amp; Theoretical'!Q:R,2,FALSE)="N/A",1,0)</f>
        <v>0</v>
      </c>
      <c r="T118">
        <f t="shared" si="31"/>
        <v>0</v>
      </c>
      <c r="U118">
        <f t="shared" si="32"/>
        <v>2</v>
      </c>
      <c r="V118">
        <f t="shared" si="33"/>
        <v>0</v>
      </c>
      <c r="W118">
        <f>VLOOKUP(R118,Practical!P:Q,2,FALSE)</f>
        <v>0</v>
      </c>
      <c r="X118">
        <f t="shared" si="26"/>
        <v>0</v>
      </c>
      <c r="Y118" t="str">
        <f t="shared" si="24"/>
        <v>NOT MET</v>
      </c>
      <c r="Z118">
        <f>IF(ISBLANK(VLOOKUP(R118,Table114[[#All],[Control]:[Control Comment]],3,FALSE)),0,1)</f>
        <v>0</v>
      </c>
      <c r="AC118" t="str">
        <f t="shared" si="35"/>
        <v>NOT MET</v>
      </c>
      <c r="AD118" t="str">
        <f t="shared" si="35"/>
        <v>NOT MET</v>
      </c>
    </row>
    <row r="119" spans="2:30" x14ac:dyDescent="0.3">
      <c r="B119">
        <v>0</v>
      </c>
      <c r="C119">
        <v>1</v>
      </c>
      <c r="D119">
        <v>1</v>
      </c>
      <c r="E119">
        <v>1</v>
      </c>
      <c r="F119">
        <v>2312</v>
      </c>
      <c r="G119">
        <v>2312.1</v>
      </c>
      <c r="I119">
        <v>0</v>
      </c>
      <c r="J119" t="str">
        <f>IF(ISBLANK(VLOOKUP(G119,Practical!G:K,5,FALSE)),"BLANK",VLOOKUP(G119,Practical!G:K,5,FALSE))</f>
        <v>BLANK</v>
      </c>
      <c r="K119">
        <f t="shared" si="25"/>
        <v>0</v>
      </c>
      <c r="M119">
        <v>0</v>
      </c>
      <c r="N119">
        <v>1</v>
      </c>
      <c r="O119">
        <v>1</v>
      </c>
      <c r="P119">
        <v>1</v>
      </c>
      <c r="Q119" t="s">
        <v>15</v>
      </c>
      <c r="R119" s="1">
        <v>2700</v>
      </c>
      <c r="S119">
        <f>IF(VLOOKUP(R119,'Answers &amp; Theoretical'!Q:R,2,FALSE)="N/A",1,0)</f>
        <v>0</v>
      </c>
      <c r="T119">
        <f t="shared" si="31"/>
        <v>0</v>
      </c>
      <c r="U119">
        <f t="shared" si="32"/>
        <v>2</v>
      </c>
      <c r="V119">
        <f t="shared" si="33"/>
        <v>0</v>
      </c>
      <c r="W119">
        <f>VLOOKUP(R119,Practical!P:Q,2,FALSE)</f>
        <v>0</v>
      </c>
      <c r="X119">
        <f t="shared" si="26"/>
        <v>0</v>
      </c>
      <c r="Y119" t="str">
        <f t="shared" si="24"/>
        <v>NOT MET</v>
      </c>
      <c r="Z119">
        <f>IF(ISBLANK(VLOOKUP(R119,Table114[[#All],[Control]:[Control Comment]],3,FALSE)),0,1)</f>
        <v>0</v>
      </c>
      <c r="AB119" t="str">
        <f t="shared" ref="AB119:AB125" si="37">$Y119</f>
        <v>NOT MET</v>
      </c>
      <c r="AC119" t="str">
        <f t="shared" si="35"/>
        <v>NOT MET</v>
      </c>
      <c r="AD119" t="str">
        <f t="shared" si="35"/>
        <v>NOT MET</v>
      </c>
    </row>
    <row r="120" spans="2:30" x14ac:dyDescent="0.3">
      <c r="B120">
        <v>0</v>
      </c>
      <c r="C120">
        <v>1</v>
      </c>
      <c r="D120">
        <v>1</v>
      </c>
      <c r="E120">
        <v>1</v>
      </c>
      <c r="F120">
        <v>2312</v>
      </c>
      <c r="G120">
        <v>2312.1999999999998</v>
      </c>
      <c r="I120">
        <v>0</v>
      </c>
      <c r="J120" t="str">
        <f>IF(ISBLANK(VLOOKUP(G120,Practical!G:K,5,FALSE)),"BLANK",VLOOKUP(G120,Practical!G:K,5,FALSE))</f>
        <v>BLANK</v>
      </c>
      <c r="K120">
        <f t="shared" si="25"/>
        <v>0</v>
      </c>
      <c r="M120">
        <v>0</v>
      </c>
      <c r="N120">
        <v>1</v>
      </c>
      <c r="O120">
        <v>1</v>
      </c>
      <c r="P120">
        <v>1</v>
      </c>
      <c r="Q120" t="s">
        <v>15</v>
      </c>
      <c r="R120" s="1">
        <v>2701</v>
      </c>
      <c r="S120">
        <f>IF(VLOOKUP(R120,'Answers &amp; Theoretical'!Q:R,2,FALSE)="N/A",1,0)</f>
        <v>0</v>
      </c>
      <c r="T120">
        <f t="shared" si="31"/>
        <v>0</v>
      </c>
      <c r="U120">
        <f t="shared" si="32"/>
        <v>1</v>
      </c>
      <c r="V120">
        <f t="shared" si="33"/>
        <v>0</v>
      </c>
      <c r="W120">
        <f>VLOOKUP(R120,Practical!P:Q,2,FALSE)</f>
        <v>0</v>
      </c>
      <c r="X120">
        <f t="shared" si="26"/>
        <v>0</v>
      </c>
      <c r="Y120" t="str">
        <f t="shared" si="24"/>
        <v>NOT MET</v>
      </c>
      <c r="Z120">
        <f>IF(ISBLANK(VLOOKUP(R120,Table114[[#All],[Control]:[Control Comment]],3,FALSE)),0,1)</f>
        <v>0</v>
      </c>
      <c r="AB120" t="str">
        <f t="shared" si="37"/>
        <v>NOT MET</v>
      </c>
      <c r="AC120" t="str">
        <f t="shared" si="35"/>
        <v>NOT MET</v>
      </c>
      <c r="AD120" t="str">
        <f t="shared" si="35"/>
        <v>NOT MET</v>
      </c>
    </row>
    <row r="121" spans="2:30" x14ac:dyDescent="0.3">
      <c r="B121">
        <v>0</v>
      </c>
      <c r="C121">
        <v>1</v>
      </c>
      <c r="D121">
        <v>1</v>
      </c>
      <c r="E121">
        <v>1</v>
      </c>
      <c r="F121">
        <v>2312</v>
      </c>
      <c r="G121">
        <v>2312.3000000000002</v>
      </c>
      <c r="I121">
        <v>0</v>
      </c>
      <c r="J121" t="str">
        <f>IF(ISBLANK(VLOOKUP(G121,Practical!G:K,5,FALSE)),"BLANK",VLOOKUP(G121,Practical!G:K,5,FALSE))</f>
        <v>BLANK</v>
      </c>
      <c r="K121">
        <f t="shared" si="25"/>
        <v>0</v>
      </c>
      <c r="M121">
        <v>0</v>
      </c>
      <c r="N121">
        <v>1</v>
      </c>
      <c r="O121">
        <v>1</v>
      </c>
      <c r="P121">
        <v>1</v>
      </c>
      <c r="Q121" t="s">
        <v>15</v>
      </c>
      <c r="R121" s="1">
        <v>2702</v>
      </c>
      <c r="S121">
        <f>IF(VLOOKUP(R121,'Answers &amp; Theoretical'!Q:R,2,FALSE)="N/A",1,0)</f>
        <v>0</v>
      </c>
      <c r="T121">
        <f t="shared" si="31"/>
        <v>0</v>
      </c>
      <c r="U121">
        <f t="shared" si="32"/>
        <v>5</v>
      </c>
      <c r="V121">
        <f t="shared" si="33"/>
        <v>0</v>
      </c>
      <c r="W121">
        <f>VLOOKUP(R121,Practical!P:Q,2,FALSE)</f>
        <v>0</v>
      </c>
      <c r="X121">
        <f t="shared" si="26"/>
        <v>0</v>
      </c>
      <c r="Y121" t="str">
        <f t="shared" si="24"/>
        <v>NOT MET</v>
      </c>
      <c r="Z121">
        <f>IF(ISBLANK(VLOOKUP(R121,Table114[[#All],[Control]:[Control Comment]],3,FALSE)),0,1)</f>
        <v>0</v>
      </c>
      <c r="AB121" t="str">
        <f t="shared" si="37"/>
        <v>NOT MET</v>
      </c>
      <c r="AC121" t="str">
        <f t="shared" si="35"/>
        <v>NOT MET</v>
      </c>
      <c r="AD121" t="str">
        <f t="shared" si="35"/>
        <v>NOT MET</v>
      </c>
    </row>
    <row r="122" spans="2:30" x14ac:dyDescent="0.3">
      <c r="B122">
        <v>0</v>
      </c>
      <c r="C122">
        <v>1</v>
      </c>
      <c r="D122">
        <v>1</v>
      </c>
      <c r="E122">
        <v>1</v>
      </c>
      <c r="F122">
        <v>2312</v>
      </c>
      <c r="G122">
        <v>2312.4</v>
      </c>
      <c r="I122">
        <v>0</v>
      </c>
      <c r="J122" t="str">
        <f>IF(ISBLANK(VLOOKUP(G122,Practical!G:K,5,FALSE)),"BLANK",VLOOKUP(G122,Practical!G:K,5,FALSE))</f>
        <v>BLANK</v>
      </c>
      <c r="K122">
        <f t="shared" si="25"/>
        <v>0</v>
      </c>
      <c r="M122">
        <v>0</v>
      </c>
      <c r="N122">
        <v>1</v>
      </c>
      <c r="O122">
        <v>1</v>
      </c>
      <c r="P122">
        <v>1</v>
      </c>
      <c r="Q122" t="s">
        <v>15</v>
      </c>
      <c r="R122" s="1">
        <v>2703</v>
      </c>
      <c r="S122">
        <f>IF(VLOOKUP(R122,'Answers &amp; Theoretical'!Q:R,2,FALSE)="N/A",1,0)</f>
        <v>0</v>
      </c>
      <c r="T122">
        <f t="shared" si="31"/>
        <v>0</v>
      </c>
      <c r="U122">
        <f t="shared" si="32"/>
        <v>2</v>
      </c>
      <c r="V122">
        <f t="shared" si="33"/>
        <v>0</v>
      </c>
      <c r="W122">
        <f>VLOOKUP(R122,Practical!P:Q,2,FALSE)</f>
        <v>0</v>
      </c>
      <c r="X122">
        <f t="shared" si="26"/>
        <v>0</v>
      </c>
      <c r="Y122" t="str">
        <f t="shared" si="24"/>
        <v>NOT MET</v>
      </c>
      <c r="Z122">
        <f>IF(ISBLANK(VLOOKUP(R122,Table114[[#All],[Control]:[Control Comment]],3,FALSE)),0,1)</f>
        <v>0</v>
      </c>
      <c r="AB122" t="str">
        <f t="shared" si="37"/>
        <v>NOT MET</v>
      </c>
      <c r="AC122" t="str">
        <f t="shared" si="35"/>
        <v>NOT MET</v>
      </c>
      <c r="AD122" t="str">
        <f t="shared" si="35"/>
        <v>NOT MET</v>
      </c>
    </row>
    <row r="123" spans="2:30" x14ac:dyDescent="0.3">
      <c r="B123">
        <v>0</v>
      </c>
      <c r="C123">
        <v>1</v>
      </c>
      <c r="D123">
        <v>1</v>
      </c>
      <c r="E123">
        <v>1</v>
      </c>
      <c r="F123">
        <v>2312</v>
      </c>
      <c r="G123">
        <v>2312.5</v>
      </c>
      <c r="I123">
        <v>0</v>
      </c>
      <c r="J123" t="str">
        <f>IF(ISBLANK(VLOOKUP(G123,Practical!G:K,5,FALSE)),"BLANK",VLOOKUP(G123,Practical!G:K,5,FALSE))</f>
        <v>BLANK</v>
      </c>
      <c r="K123">
        <f t="shared" si="25"/>
        <v>0</v>
      </c>
      <c r="M123">
        <v>0</v>
      </c>
      <c r="N123">
        <v>1</v>
      </c>
      <c r="O123">
        <v>1</v>
      </c>
      <c r="P123">
        <v>1</v>
      </c>
      <c r="Q123" t="s">
        <v>15</v>
      </c>
      <c r="R123" s="1">
        <v>2704</v>
      </c>
      <c r="S123">
        <f>IF(VLOOKUP(R123,'Answers &amp; Theoretical'!Q:R,2,FALSE)="N/A",1,0)</f>
        <v>0</v>
      </c>
      <c r="T123">
        <f t="shared" si="31"/>
        <v>0</v>
      </c>
      <c r="U123">
        <f t="shared" si="32"/>
        <v>2</v>
      </c>
      <c r="V123">
        <f t="shared" si="33"/>
        <v>0</v>
      </c>
      <c r="W123">
        <f>VLOOKUP(R123,Practical!P:Q,2,FALSE)</f>
        <v>0</v>
      </c>
      <c r="X123">
        <f t="shared" si="26"/>
        <v>0</v>
      </c>
      <c r="Y123" t="str">
        <f t="shared" si="24"/>
        <v>NOT MET</v>
      </c>
      <c r="Z123">
        <f>IF(ISBLANK(VLOOKUP(R123,Table114[[#All],[Control]:[Control Comment]],3,FALSE)),0,1)</f>
        <v>0</v>
      </c>
      <c r="AB123" t="str">
        <f t="shared" si="37"/>
        <v>NOT MET</v>
      </c>
      <c r="AC123" t="str">
        <f t="shared" si="35"/>
        <v>NOT MET</v>
      </c>
      <c r="AD123" t="str">
        <f t="shared" si="35"/>
        <v>NOT MET</v>
      </c>
    </row>
    <row r="124" spans="2:30" x14ac:dyDescent="0.3">
      <c r="B124">
        <v>0</v>
      </c>
      <c r="C124">
        <v>1</v>
      </c>
      <c r="D124">
        <v>1</v>
      </c>
      <c r="E124">
        <v>1</v>
      </c>
      <c r="F124">
        <v>2312</v>
      </c>
      <c r="G124">
        <v>2312.6</v>
      </c>
      <c r="I124">
        <v>0</v>
      </c>
      <c r="J124" t="str">
        <f>IF(ISBLANK(VLOOKUP(G124,Practical!G:K,5,FALSE)),"BLANK",VLOOKUP(G124,Practical!G:K,5,FALSE))</f>
        <v>BLANK</v>
      </c>
      <c r="K124">
        <f t="shared" si="25"/>
        <v>0</v>
      </c>
      <c r="M124">
        <v>0</v>
      </c>
      <c r="N124">
        <v>1</v>
      </c>
      <c r="O124">
        <v>1</v>
      </c>
      <c r="P124">
        <v>1</v>
      </c>
      <c r="Q124" t="s">
        <v>16</v>
      </c>
      <c r="R124" s="1">
        <v>3100</v>
      </c>
      <c r="S124">
        <f>IF(VLOOKUP(R124,'Answers &amp; Theoretical'!Q:R,2,FALSE)="N/A",1,0)</f>
        <v>0</v>
      </c>
      <c r="T124">
        <f t="shared" si="31"/>
        <v>0</v>
      </c>
      <c r="U124">
        <f t="shared" si="32"/>
        <v>3</v>
      </c>
      <c r="V124">
        <f t="shared" si="33"/>
        <v>0</v>
      </c>
      <c r="W124">
        <f>VLOOKUP(R124,Practical!P:Q,2,FALSE)</f>
        <v>0</v>
      </c>
      <c r="X124">
        <f t="shared" si="26"/>
        <v>0</v>
      </c>
      <c r="Y124" t="str">
        <f t="shared" si="24"/>
        <v>NOT MET</v>
      </c>
      <c r="Z124">
        <f>IF(ISBLANK(VLOOKUP(R124,Table114[[#All],[Control]:[Control Comment]],3,FALSE)),0,1)</f>
        <v>0</v>
      </c>
      <c r="AB124" t="str">
        <f t="shared" si="37"/>
        <v>NOT MET</v>
      </c>
      <c r="AC124" t="str">
        <f t="shared" si="35"/>
        <v>NOT MET</v>
      </c>
      <c r="AD124" t="str">
        <f t="shared" si="35"/>
        <v>NOT MET</v>
      </c>
    </row>
    <row r="125" spans="2:30" x14ac:dyDescent="0.3">
      <c r="B125">
        <v>0</v>
      </c>
      <c r="C125">
        <v>0</v>
      </c>
      <c r="D125">
        <v>1</v>
      </c>
      <c r="E125">
        <v>1</v>
      </c>
      <c r="F125">
        <v>2313</v>
      </c>
      <c r="G125">
        <v>2313.1</v>
      </c>
      <c r="I125">
        <v>0</v>
      </c>
      <c r="J125" t="str">
        <f>IF(ISBLANK(VLOOKUP(G125,Practical!G:K,5,FALSE)),"BLANK",VLOOKUP(G125,Practical!G:K,5,FALSE))</f>
        <v>BLANK</v>
      </c>
      <c r="K125">
        <f t="shared" si="25"/>
        <v>0</v>
      </c>
      <c r="M125">
        <v>0</v>
      </c>
      <c r="N125">
        <v>1</v>
      </c>
      <c r="O125">
        <v>1</v>
      </c>
      <c r="P125">
        <v>0</v>
      </c>
      <c r="Q125" t="s">
        <v>16</v>
      </c>
      <c r="R125" s="1">
        <v>3101</v>
      </c>
      <c r="S125">
        <f>IF(VLOOKUP(R125,'Answers &amp; Theoretical'!Q:R,2,FALSE)="N/A",1,0)</f>
        <v>0</v>
      </c>
      <c r="T125">
        <f t="shared" si="31"/>
        <v>0</v>
      </c>
      <c r="U125">
        <f t="shared" si="32"/>
        <v>4</v>
      </c>
      <c r="V125">
        <f t="shared" si="33"/>
        <v>0</v>
      </c>
      <c r="W125">
        <f>VLOOKUP(R125,Practical!P:Q,2,FALSE)</f>
        <v>0</v>
      </c>
      <c r="X125">
        <f t="shared" si="26"/>
        <v>0</v>
      </c>
      <c r="Y125" t="str">
        <f t="shared" si="24"/>
        <v>NOT MET</v>
      </c>
      <c r="Z125">
        <f>IF(ISBLANK(VLOOKUP(R125,Table114[[#All],[Control]:[Control Comment]],3,FALSE)),0,1)</f>
        <v>0</v>
      </c>
      <c r="AB125" t="str">
        <f t="shared" si="37"/>
        <v>NOT MET</v>
      </c>
      <c r="AC125" t="str">
        <f>$Y125</f>
        <v>NOT MET</v>
      </c>
    </row>
    <row r="126" spans="2:30" x14ac:dyDescent="0.3">
      <c r="B126">
        <v>0</v>
      </c>
      <c r="C126">
        <v>0</v>
      </c>
      <c r="D126">
        <v>1</v>
      </c>
      <c r="E126">
        <v>1</v>
      </c>
      <c r="F126">
        <v>2313</v>
      </c>
      <c r="G126">
        <v>2313.1999999999998</v>
      </c>
      <c r="I126">
        <v>0</v>
      </c>
      <c r="J126" t="str">
        <f>IF(ISBLANK(VLOOKUP(G126,Practical!G:K,5,FALSE)),"BLANK",VLOOKUP(G126,Practical!G:K,5,FALSE))</f>
        <v>BLANK</v>
      </c>
      <c r="K126">
        <f t="shared" si="25"/>
        <v>0</v>
      </c>
      <c r="M126">
        <v>0</v>
      </c>
      <c r="N126">
        <v>0</v>
      </c>
      <c r="O126">
        <v>0</v>
      </c>
      <c r="P126">
        <v>1</v>
      </c>
      <c r="Q126" t="s">
        <v>16</v>
      </c>
      <c r="R126" s="1">
        <v>3102</v>
      </c>
      <c r="S126">
        <f>IF(VLOOKUP(R126,'Answers &amp; Theoretical'!Q:R,2,FALSE)="N/A",1,0)</f>
        <v>0</v>
      </c>
      <c r="T126">
        <f t="shared" si="31"/>
        <v>0</v>
      </c>
      <c r="U126">
        <f t="shared" si="32"/>
        <v>5</v>
      </c>
      <c r="V126">
        <f t="shared" si="33"/>
        <v>0</v>
      </c>
      <c r="W126">
        <f>VLOOKUP(R126,Practical!P:Q,2,FALSE)</f>
        <v>0</v>
      </c>
      <c r="X126">
        <f t="shared" si="26"/>
        <v>0</v>
      </c>
      <c r="Y126" t="str">
        <f t="shared" si="24"/>
        <v>NOT MET</v>
      </c>
      <c r="Z126">
        <f>IF(ISBLANK(VLOOKUP(R126,Table114[[#All],[Control]:[Control Comment]],3,FALSE)),0,1)</f>
        <v>0</v>
      </c>
      <c r="AD126" t="str">
        <f t="shared" ref="AD126:AD149" si="38">$Y126</f>
        <v>NOT MET</v>
      </c>
    </row>
    <row r="127" spans="2:30" x14ac:dyDescent="0.3">
      <c r="B127">
        <v>0</v>
      </c>
      <c r="C127">
        <v>0</v>
      </c>
      <c r="D127">
        <v>1</v>
      </c>
      <c r="E127">
        <v>1</v>
      </c>
      <c r="F127">
        <v>2313</v>
      </c>
      <c r="G127">
        <v>2313.3000000000002</v>
      </c>
      <c r="I127">
        <v>0</v>
      </c>
      <c r="J127" t="str">
        <f>IF(ISBLANK(VLOOKUP(G127,Practical!G:K,5,FALSE)),"BLANK",VLOOKUP(G127,Practical!G:K,5,FALSE))</f>
        <v>BLANK</v>
      </c>
      <c r="K127">
        <f t="shared" si="25"/>
        <v>0</v>
      </c>
      <c r="M127">
        <v>0</v>
      </c>
      <c r="N127">
        <v>0</v>
      </c>
      <c r="O127">
        <v>1</v>
      </c>
      <c r="P127">
        <v>1</v>
      </c>
      <c r="Q127" t="s">
        <v>16</v>
      </c>
      <c r="R127" s="1">
        <v>3103</v>
      </c>
      <c r="S127">
        <f>IF(VLOOKUP(R127,'Answers &amp; Theoretical'!Q:R,2,FALSE)="N/A",1,0)</f>
        <v>0</v>
      </c>
      <c r="T127">
        <f t="shared" si="31"/>
        <v>0</v>
      </c>
      <c r="U127">
        <f t="shared" si="32"/>
        <v>4</v>
      </c>
      <c r="V127">
        <f t="shared" si="33"/>
        <v>0</v>
      </c>
      <c r="W127">
        <f>VLOOKUP(R127,Practical!P:Q,2,FALSE)</f>
        <v>0</v>
      </c>
      <c r="X127">
        <f t="shared" si="26"/>
        <v>0</v>
      </c>
      <c r="Y127" t="str">
        <f t="shared" si="24"/>
        <v>NOT MET</v>
      </c>
      <c r="Z127">
        <f>IF(ISBLANK(VLOOKUP(R127,Table114[[#All],[Control]:[Control Comment]],3,FALSE)),0,1)</f>
        <v>0</v>
      </c>
      <c r="AC127" t="str">
        <f t="shared" ref="AC127:AC148" si="39">$Y127</f>
        <v>NOT MET</v>
      </c>
      <c r="AD127" t="str">
        <f t="shared" si="38"/>
        <v>NOT MET</v>
      </c>
    </row>
    <row r="128" spans="2:30" x14ac:dyDescent="0.3">
      <c r="B128">
        <v>1</v>
      </c>
      <c r="C128">
        <v>1</v>
      </c>
      <c r="D128">
        <v>1</v>
      </c>
      <c r="E128">
        <v>1</v>
      </c>
      <c r="F128">
        <v>2314</v>
      </c>
      <c r="G128">
        <v>2314.1</v>
      </c>
      <c r="I128">
        <v>0</v>
      </c>
      <c r="J128" t="str">
        <f>IF(ISBLANK(VLOOKUP(G128,Practical!G:K,5,FALSE)),"BLANK",VLOOKUP(G128,Practical!G:K,5,FALSE))</f>
        <v>BLANK</v>
      </c>
      <c r="K128">
        <f t="shared" si="25"/>
        <v>0</v>
      </c>
      <c r="M128">
        <v>0</v>
      </c>
      <c r="N128">
        <v>0</v>
      </c>
      <c r="O128">
        <v>1</v>
      </c>
      <c r="P128">
        <v>1</v>
      </c>
      <c r="Q128" t="s">
        <v>16</v>
      </c>
      <c r="R128" s="1">
        <v>3104</v>
      </c>
      <c r="S128">
        <f>IF(VLOOKUP(R128,'Answers &amp; Theoretical'!Q:R,2,FALSE)="N/A",1,0)</f>
        <v>0</v>
      </c>
      <c r="T128">
        <f t="shared" si="31"/>
        <v>0</v>
      </c>
      <c r="U128">
        <f t="shared" si="32"/>
        <v>1</v>
      </c>
      <c r="V128">
        <f t="shared" si="33"/>
        <v>0</v>
      </c>
      <c r="W128">
        <f>VLOOKUP(R128,Practical!P:Q,2,FALSE)</f>
        <v>0</v>
      </c>
      <c r="X128">
        <f t="shared" si="26"/>
        <v>0</v>
      </c>
      <c r="Y128" t="str">
        <f t="shared" si="24"/>
        <v>NOT MET</v>
      </c>
      <c r="Z128">
        <f>IF(ISBLANK(VLOOKUP(R128,Table114[[#All],[Control]:[Control Comment]],3,FALSE)),0,1)</f>
        <v>0</v>
      </c>
      <c r="AC128" t="str">
        <f t="shared" si="39"/>
        <v>NOT MET</v>
      </c>
      <c r="AD128" t="str">
        <f t="shared" si="38"/>
        <v>NOT MET</v>
      </c>
    </row>
    <row r="129" spans="2:30" x14ac:dyDescent="0.3">
      <c r="B129">
        <v>1</v>
      </c>
      <c r="C129">
        <v>1</v>
      </c>
      <c r="D129">
        <v>1</v>
      </c>
      <c r="E129">
        <v>1</v>
      </c>
      <c r="F129">
        <v>2314</v>
      </c>
      <c r="G129">
        <v>2314.1999999999998</v>
      </c>
      <c r="I129">
        <v>0</v>
      </c>
      <c r="J129" t="str">
        <f>IF(ISBLANK(VLOOKUP(G129,Practical!G:K,5,FALSE)),"BLANK",VLOOKUP(G129,Practical!G:K,5,FALSE))</f>
        <v>BLANK</v>
      </c>
      <c r="K129">
        <f t="shared" si="25"/>
        <v>0</v>
      </c>
      <c r="M129">
        <v>0</v>
      </c>
      <c r="N129">
        <v>0</v>
      </c>
      <c r="O129">
        <v>1</v>
      </c>
      <c r="P129">
        <v>1</v>
      </c>
      <c r="Q129" t="s">
        <v>16</v>
      </c>
      <c r="R129" s="1">
        <v>3105</v>
      </c>
      <c r="S129">
        <f>IF(VLOOKUP(R129,'Answers &amp; Theoretical'!Q:R,2,FALSE)="N/A",1,0)</f>
        <v>0</v>
      </c>
      <c r="T129">
        <f t="shared" si="31"/>
        <v>0</v>
      </c>
      <c r="U129">
        <f t="shared" si="32"/>
        <v>3</v>
      </c>
      <c r="V129">
        <f t="shared" si="33"/>
        <v>0</v>
      </c>
      <c r="W129">
        <f>VLOOKUP(R129,Practical!P:Q,2,FALSE)</f>
        <v>0</v>
      </c>
      <c r="X129">
        <f t="shared" si="26"/>
        <v>0</v>
      </c>
      <c r="Y129" t="str">
        <f t="shared" si="24"/>
        <v>NOT MET</v>
      </c>
      <c r="Z129">
        <f>IF(ISBLANK(VLOOKUP(R129,Table114[[#All],[Control]:[Control Comment]],3,FALSE)),0,1)</f>
        <v>0</v>
      </c>
      <c r="AC129" t="str">
        <f t="shared" si="39"/>
        <v>NOT MET</v>
      </c>
      <c r="AD129" t="str">
        <f t="shared" si="38"/>
        <v>NOT MET</v>
      </c>
    </row>
    <row r="130" spans="2:30" x14ac:dyDescent="0.3">
      <c r="B130">
        <v>0</v>
      </c>
      <c r="C130">
        <v>1</v>
      </c>
      <c r="D130">
        <v>1</v>
      </c>
      <c r="E130">
        <v>1</v>
      </c>
      <c r="F130">
        <v>2315</v>
      </c>
      <c r="G130">
        <v>2315.1</v>
      </c>
      <c r="I130">
        <v>0</v>
      </c>
      <c r="J130" t="str">
        <f>IF(ISBLANK(VLOOKUP(G130,Practical!G:K,5,FALSE)),"BLANK",VLOOKUP(G130,Practical!G:K,5,FALSE))</f>
        <v>BLANK</v>
      </c>
      <c r="K130">
        <f t="shared" si="25"/>
        <v>0</v>
      </c>
      <c r="M130">
        <v>0</v>
      </c>
      <c r="N130">
        <v>0</v>
      </c>
      <c r="O130">
        <v>1</v>
      </c>
      <c r="P130">
        <v>1</v>
      </c>
      <c r="Q130" t="s">
        <v>16</v>
      </c>
      <c r="R130" s="1">
        <v>3106</v>
      </c>
      <c r="S130">
        <f>IF(VLOOKUP(R130,'Answers &amp; Theoretical'!Q:R,2,FALSE)="N/A",1,0)</f>
        <v>0</v>
      </c>
      <c r="T130">
        <f t="shared" ref="T130:T149" si="40">SUMIFS(J:J,F:F,R130)</f>
        <v>0</v>
      </c>
      <c r="U130">
        <f t="shared" ref="U130:U149" si="41">COUNTIF(F:F,R130)</f>
        <v>2</v>
      </c>
      <c r="V130">
        <f t="shared" ref="V130:V149" si="42">IF(VLOOKUP(R130,F:K,6,0)=1,0,IF(T130=0,0,IF(T130=U130,2,1)))</f>
        <v>0</v>
      </c>
      <c r="W130">
        <f>VLOOKUP(R130,Practical!P:Q,2,FALSE)</f>
        <v>0</v>
      </c>
      <c r="X130">
        <f t="shared" si="26"/>
        <v>0</v>
      </c>
      <c r="Y130" t="str">
        <f t="shared" ref="Y130:Y149" si="43">IF(X130=2,"MET",IF(X130=1,"(" &amp; T130 &amp; "/" &amp; U130 &amp; ") PARTIALLY MET " &amp; TEXT(T130/U130, "0.00%"),"NOT MET"))</f>
        <v>NOT MET</v>
      </c>
      <c r="Z130">
        <f>IF(ISBLANK(VLOOKUP(R130,Table114[[#All],[Control]:[Control Comment]],3,FALSE)),0,1)</f>
        <v>0</v>
      </c>
      <c r="AC130" t="str">
        <f t="shared" si="39"/>
        <v>NOT MET</v>
      </c>
      <c r="AD130" t="str">
        <f t="shared" si="38"/>
        <v>NOT MET</v>
      </c>
    </row>
    <row r="131" spans="2:30" x14ac:dyDescent="0.3">
      <c r="B131">
        <v>0</v>
      </c>
      <c r="C131">
        <v>1</v>
      </c>
      <c r="D131">
        <v>1</v>
      </c>
      <c r="E131">
        <v>1</v>
      </c>
      <c r="F131">
        <v>2315</v>
      </c>
      <c r="G131">
        <v>2315.1999999999998</v>
      </c>
      <c r="I131">
        <v>0</v>
      </c>
      <c r="J131" t="str">
        <f>IF(ISBLANK(VLOOKUP(G131,Practical!G:K,5,FALSE)),"BLANK",VLOOKUP(G131,Practical!G:K,5,FALSE))</f>
        <v>BLANK</v>
      </c>
      <c r="K131">
        <f t="shared" ref="K131:K194" si="44">IF(SUMIFS(J:J, F:F, F131, I:I, 1) &lt; SUMIFS(I:I, F:F, F131, I:I, 1), 1, 0)</f>
        <v>0</v>
      </c>
      <c r="M131">
        <v>0</v>
      </c>
      <c r="N131">
        <v>1</v>
      </c>
      <c r="O131">
        <v>1</v>
      </c>
      <c r="P131">
        <v>1</v>
      </c>
      <c r="Q131" t="s">
        <v>16</v>
      </c>
      <c r="R131" s="1">
        <v>3107</v>
      </c>
      <c r="S131">
        <f>IF(VLOOKUP(R131,'Answers &amp; Theoretical'!Q:R,2,FALSE)="N/A",1,0)</f>
        <v>0</v>
      </c>
      <c r="T131">
        <f t="shared" si="40"/>
        <v>0</v>
      </c>
      <c r="U131">
        <f t="shared" si="41"/>
        <v>12</v>
      </c>
      <c r="V131">
        <f t="shared" si="42"/>
        <v>0</v>
      </c>
      <c r="W131">
        <f>VLOOKUP(R131,Practical!P:Q,2,FALSE)</f>
        <v>0</v>
      </c>
      <c r="X131">
        <f t="shared" si="26"/>
        <v>0</v>
      </c>
      <c r="Y131" t="str">
        <f t="shared" si="43"/>
        <v>NOT MET</v>
      </c>
      <c r="Z131">
        <f>IF(ISBLANK(VLOOKUP(R131,Table114[[#All],[Control]:[Control Comment]],3,FALSE)),0,1)</f>
        <v>0</v>
      </c>
      <c r="AB131" t="str">
        <f>$Y131</f>
        <v>NOT MET</v>
      </c>
      <c r="AC131" t="str">
        <f t="shared" si="39"/>
        <v>NOT MET</v>
      </c>
      <c r="AD131" t="str">
        <f t="shared" si="38"/>
        <v>NOT MET</v>
      </c>
    </row>
    <row r="132" spans="2:30" x14ac:dyDescent="0.3">
      <c r="B132">
        <v>0</v>
      </c>
      <c r="C132">
        <v>1</v>
      </c>
      <c r="D132">
        <v>1</v>
      </c>
      <c r="E132">
        <v>1</v>
      </c>
      <c r="F132">
        <v>2315</v>
      </c>
      <c r="G132">
        <v>2315.3000000000002</v>
      </c>
      <c r="I132">
        <v>0</v>
      </c>
      <c r="J132" t="str">
        <f>IF(ISBLANK(VLOOKUP(G132,Practical!G:K,5,FALSE)),"BLANK",VLOOKUP(G132,Practical!G:K,5,FALSE))</f>
        <v>BLANK</v>
      </c>
      <c r="K132">
        <f t="shared" si="44"/>
        <v>0</v>
      </c>
      <c r="M132">
        <v>0</v>
      </c>
      <c r="N132">
        <v>1</v>
      </c>
      <c r="O132">
        <v>1</v>
      </c>
      <c r="P132">
        <v>1</v>
      </c>
      <c r="Q132" t="s">
        <v>16</v>
      </c>
      <c r="R132" s="1">
        <v>3108</v>
      </c>
      <c r="S132">
        <f>IF(VLOOKUP(R132,'Answers &amp; Theoretical'!Q:R,2,FALSE)="N/A",1,0)</f>
        <v>0</v>
      </c>
      <c r="T132">
        <f t="shared" si="40"/>
        <v>0</v>
      </c>
      <c r="U132">
        <f t="shared" si="41"/>
        <v>2</v>
      </c>
      <c r="V132">
        <f t="shared" si="42"/>
        <v>0</v>
      </c>
      <c r="W132">
        <f>VLOOKUP(R132,Practical!P:Q,2,FALSE)</f>
        <v>0</v>
      </c>
      <c r="X132">
        <f t="shared" si="26"/>
        <v>0</v>
      </c>
      <c r="Y132" t="str">
        <f t="shared" si="43"/>
        <v>NOT MET</v>
      </c>
      <c r="Z132">
        <f>IF(ISBLANK(VLOOKUP(R132,Table114[[#All],[Control]:[Control Comment]],3,FALSE)),0,1)</f>
        <v>0</v>
      </c>
      <c r="AB132" t="str">
        <f>$Y132</f>
        <v>NOT MET</v>
      </c>
      <c r="AC132" t="str">
        <f t="shared" si="39"/>
        <v>NOT MET</v>
      </c>
      <c r="AD132" t="str">
        <f t="shared" si="38"/>
        <v>NOT MET</v>
      </c>
    </row>
    <row r="133" spans="2:30" x14ac:dyDescent="0.3">
      <c r="B133">
        <v>0</v>
      </c>
      <c r="C133">
        <v>1</v>
      </c>
      <c r="D133">
        <v>1</v>
      </c>
      <c r="E133">
        <v>1</v>
      </c>
      <c r="F133">
        <v>2316</v>
      </c>
      <c r="G133">
        <v>2316.1</v>
      </c>
      <c r="I133">
        <v>0</v>
      </c>
      <c r="J133" t="str">
        <f>IF(ISBLANK(VLOOKUP(G133,Practical!G:K,5,FALSE)),"BLANK",VLOOKUP(G133,Practical!G:K,5,FALSE))</f>
        <v>BLANK</v>
      </c>
      <c r="K133">
        <f t="shared" si="44"/>
        <v>0</v>
      </c>
      <c r="M133">
        <v>0</v>
      </c>
      <c r="N133">
        <v>1</v>
      </c>
      <c r="O133">
        <v>1</v>
      </c>
      <c r="P133">
        <v>1</v>
      </c>
      <c r="Q133" t="s">
        <v>16</v>
      </c>
      <c r="R133" s="1">
        <v>3109</v>
      </c>
      <c r="S133">
        <f>IF(VLOOKUP(R133,'Answers &amp; Theoretical'!Q:R,2,FALSE)="N/A",1,0)</f>
        <v>0</v>
      </c>
      <c r="T133">
        <f t="shared" si="40"/>
        <v>0</v>
      </c>
      <c r="U133">
        <f t="shared" si="41"/>
        <v>1</v>
      </c>
      <c r="V133">
        <f t="shared" si="42"/>
        <v>0</v>
      </c>
      <c r="W133">
        <f>VLOOKUP(R133,Practical!P:Q,2,FALSE)</f>
        <v>0</v>
      </c>
      <c r="X133">
        <f t="shared" ref="X133:X149" si="45">IF(S133=1,"Marked N/A",IF(V133=2,2,MAX(0,V133+IF(W133="",0,MIN(1,W133)))))</f>
        <v>0</v>
      </c>
      <c r="Y133" t="str">
        <f t="shared" si="43"/>
        <v>NOT MET</v>
      </c>
      <c r="Z133">
        <f>IF(ISBLANK(VLOOKUP(R133,Table114[[#All],[Control]:[Control Comment]],3,FALSE)),0,1)</f>
        <v>0</v>
      </c>
      <c r="AB133" t="str">
        <f>$Y133</f>
        <v>NOT MET</v>
      </c>
      <c r="AC133" t="str">
        <f t="shared" si="39"/>
        <v>NOT MET</v>
      </c>
      <c r="AD133" t="str">
        <f t="shared" si="38"/>
        <v>NOT MET</v>
      </c>
    </row>
    <row r="134" spans="2:30" x14ac:dyDescent="0.3">
      <c r="B134">
        <v>0</v>
      </c>
      <c r="C134">
        <v>1</v>
      </c>
      <c r="D134">
        <v>1</v>
      </c>
      <c r="E134">
        <v>1</v>
      </c>
      <c r="F134">
        <v>2316</v>
      </c>
      <c r="G134">
        <v>2316.1999999999998</v>
      </c>
      <c r="I134">
        <v>0</v>
      </c>
      <c r="J134" t="str">
        <f>IF(ISBLANK(VLOOKUP(G134,Practical!G:K,5,FALSE)),"BLANK",VLOOKUP(G134,Practical!G:K,5,FALSE))</f>
        <v>BLANK</v>
      </c>
      <c r="K134">
        <f t="shared" si="44"/>
        <v>0</v>
      </c>
      <c r="M134">
        <v>0</v>
      </c>
      <c r="N134">
        <v>0</v>
      </c>
      <c r="O134">
        <v>1</v>
      </c>
      <c r="P134">
        <v>1</v>
      </c>
      <c r="Q134" t="s">
        <v>16</v>
      </c>
      <c r="R134" s="1">
        <v>3110</v>
      </c>
      <c r="S134">
        <f>IF(VLOOKUP(R134,'Answers &amp; Theoretical'!Q:R,2,FALSE)="N/A",1,0)</f>
        <v>0</v>
      </c>
      <c r="T134">
        <f t="shared" si="40"/>
        <v>0</v>
      </c>
      <c r="U134">
        <f t="shared" si="41"/>
        <v>1</v>
      </c>
      <c r="V134">
        <f t="shared" si="42"/>
        <v>0</v>
      </c>
      <c r="W134">
        <f>VLOOKUP(R134,Practical!P:Q,2,FALSE)</f>
        <v>0</v>
      </c>
      <c r="X134">
        <f t="shared" si="45"/>
        <v>0</v>
      </c>
      <c r="Y134" t="str">
        <f t="shared" si="43"/>
        <v>NOT MET</v>
      </c>
      <c r="Z134">
        <f>IF(ISBLANK(VLOOKUP(R134,Table114[[#All],[Control]:[Control Comment]],3,FALSE)),0,1)</f>
        <v>0</v>
      </c>
      <c r="AC134" t="str">
        <f t="shared" si="39"/>
        <v>NOT MET</v>
      </c>
      <c r="AD134" t="str">
        <f t="shared" si="38"/>
        <v>NOT MET</v>
      </c>
    </row>
    <row r="135" spans="2:30" x14ac:dyDescent="0.3">
      <c r="B135">
        <v>0</v>
      </c>
      <c r="C135">
        <v>1</v>
      </c>
      <c r="D135">
        <v>1</v>
      </c>
      <c r="E135">
        <v>1</v>
      </c>
      <c r="F135">
        <v>2316</v>
      </c>
      <c r="G135">
        <v>2316.3000000000002</v>
      </c>
      <c r="I135">
        <v>0</v>
      </c>
      <c r="J135" t="str">
        <f>IF(ISBLANK(VLOOKUP(G135,Practical!G:K,5,FALSE)),"BLANK",VLOOKUP(G135,Practical!G:K,5,FALSE))</f>
        <v>BLANK</v>
      </c>
      <c r="K135">
        <f t="shared" si="44"/>
        <v>0</v>
      </c>
      <c r="M135">
        <v>0</v>
      </c>
      <c r="N135">
        <v>1</v>
      </c>
      <c r="O135">
        <v>1</v>
      </c>
      <c r="P135">
        <v>1</v>
      </c>
      <c r="Q135" t="s">
        <v>16</v>
      </c>
      <c r="R135" s="1">
        <v>3200</v>
      </c>
      <c r="S135">
        <f>IF(VLOOKUP(R135,'Answers &amp; Theoretical'!Q:R,2,FALSE)="N/A",1,0)</f>
        <v>0</v>
      </c>
      <c r="T135">
        <f t="shared" si="40"/>
        <v>0</v>
      </c>
      <c r="U135">
        <f t="shared" si="41"/>
        <v>1</v>
      </c>
      <c r="V135">
        <f t="shared" si="42"/>
        <v>0</v>
      </c>
      <c r="W135">
        <f>VLOOKUP(R135,Practical!P:Q,2,FALSE)</f>
        <v>0</v>
      </c>
      <c r="X135">
        <f t="shared" si="45"/>
        <v>0</v>
      </c>
      <c r="Y135" t="str">
        <f t="shared" si="43"/>
        <v>NOT MET</v>
      </c>
      <c r="Z135">
        <f>IF(ISBLANK(VLOOKUP(R135,Table114[[#All],[Control]:[Control Comment]],3,FALSE)),0,1)</f>
        <v>0</v>
      </c>
      <c r="AB135" t="str">
        <f>$Y135</f>
        <v>NOT MET</v>
      </c>
      <c r="AC135" t="str">
        <f t="shared" si="39"/>
        <v>NOT MET</v>
      </c>
      <c r="AD135" t="str">
        <f t="shared" si="38"/>
        <v>NOT MET</v>
      </c>
    </row>
    <row r="136" spans="2:30" x14ac:dyDescent="0.3">
      <c r="B136">
        <v>0</v>
      </c>
      <c r="C136">
        <v>1</v>
      </c>
      <c r="D136">
        <v>1</v>
      </c>
      <c r="E136">
        <v>1</v>
      </c>
      <c r="F136">
        <v>2316</v>
      </c>
      <c r="G136">
        <v>2316.4</v>
      </c>
      <c r="I136">
        <v>0</v>
      </c>
      <c r="J136" t="str">
        <f>IF(ISBLANK(VLOOKUP(G136,Practical!G:K,5,FALSE)),"BLANK",VLOOKUP(G136,Practical!G:K,5,FALSE))</f>
        <v>BLANK</v>
      </c>
      <c r="K136">
        <f t="shared" si="44"/>
        <v>0</v>
      </c>
      <c r="M136">
        <v>0</v>
      </c>
      <c r="N136">
        <v>1</v>
      </c>
      <c r="O136">
        <v>1</v>
      </c>
      <c r="P136">
        <v>1</v>
      </c>
      <c r="Q136" t="s">
        <v>16</v>
      </c>
      <c r="R136" s="1">
        <v>3201</v>
      </c>
      <c r="S136">
        <f>IF(VLOOKUP(R136,'Answers &amp; Theoretical'!Q:R,2,FALSE)="N/A",1,0)</f>
        <v>0</v>
      </c>
      <c r="T136">
        <f t="shared" si="40"/>
        <v>0</v>
      </c>
      <c r="U136">
        <f t="shared" si="41"/>
        <v>1</v>
      </c>
      <c r="V136">
        <f t="shared" si="42"/>
        <v>0</v>
      </c>
      <c r="W136">
        <f>VLOOKUP(R136,Practical!P:Q,2,FALSE)</f>
        <v>0</v>
      </c>
      <c r="X136">
        <f t="shared" si="45"/>
        <v>0</v>
      </c>
      <c r="Y136" t="str">
        <f t="shared" si="43"/>
        <v>NOT MET</v>
      </c>
      <c r="Z136">
        <f>IF(ISBLANK(VLOOKUP(R136,Table114[[#All],[Control]:[Control Comment]],3,FALSE)),0,1)</f>
        <v>0</v>
      </c>
      <c r="AB136" t="str">
        <f>$Y136</f>
        <v>NOT MET</v>
      </c>
      <c r="AC136" t="str">
        <f t="shared" si="39"/>
        <v>NOT MET</v>
      </c>
      <c r="AD136" t="str">
        <f t="shared" si="38"/>
        <v>NOT MET</v>
      </c>
    </row>
    <row r="137" spans="2:30" x14ac:dyDescent="0.3">
      <c r="B137">
        <v>0</v>
      </c>
      <c r="C137">
        <v>1</v>
      </c>
      <c r="D137">
        <v>1</v>
      </c>
      <c r="E137">
        <v>1</v>
      </c>
      <c r="F137">
        <v>2316</v>
      </c>
      <c r="G137">
        <v>2316.5</v>
      </c>
      <c r="I137">
        <v>0</v>
      </c>
      <c r="J137" t="str">
        <f>IF(ISBLANK(VLOOKUP(G137,Practical!G:K,5,FALSE)),"BLANK",VLOOKUP(G137,Practical!G:K,5,FALSE))</f>
        <v>BLANK</v>
      </c>
      <c r="K137">
        <f t="shared" si="44"/>
        <v>0</v>
      </c>
      <c r="M137">
        <v>0</v>
      </c>
      <c r="N137">
        <v>0</v>
      </c>
      <c r="O137">
        <v>1</v>
      </c>
      <c r="P137">
        <v>1</v>
      </c>
      <c r="Q137" t="s">
        <v>16</v>
      </c>
      <c r="R137" s="1">
        <v>3202</v>
      </c>
      <c r="S137">
        <f>IF(VLOOKUP(R137,'Answers &amp; Theoretical'!Q:R,2,FALSE)="N/A",1,0)</f>
        <v>0</v>
      </c>
      <c r="T137">
        <f t="shared" si="40"/>
        <v>0</v>
      </c>
      <c r="U137">
        <f t="shared" si="41"/>
        <v>2</v>
      </c>
      <c r="V137">
        <f t="shared" si="42"/>
        <v>0</v>
      </c>
      <c r="W137">
        <f>VLOOKUP(R137,Practical!P:Q,2,FALSE)</f>
        <v>0</v>
      </c>
      <c r="X137">
        <f t="shared" si="45"/>
        <v>0</v>
      </c>
      <c r="Y137" t="str">
        <f t="shared" si="43"/>
        <v>NOT MET</v>
      </c>
      <c r="Z137">
        <f>IF(ISBLANK(VLOOKUP(R137,Table114[[#All],[Control]:[Control Comment]],3,FALSE)),0,1)</f>
        <v>0</v>
      </c>
      <c r="AC137" t="str">
        <f t="shared" si="39"/>
        <v>NOT MET</v>
      </c>
      <c r="AD137" t="str">
        <f t="shared" si="38"/>
        <v>NOT MET</v>
      </c>
    </row>
    <row r="138" spans="2:30" x14ac:dyDescent="0.3">
      <c r="B138">
        <v>0</v>
      </c>
      <c r="C138">
        <v>1</v>
      </c>
      <c r="D138">
        <v>1</v>
      </c>
      <c r="E138">
        <v>1</v>
      </c>
      <c r="F138">
        <v>2317</v>
      </c>
      <c r="G138">
        <v>2317.1</v>
      </c>
      <c r="I138">
        <v>0</v>
      </c>
      <c r="J138" t="str">
        <f>IF(ISBLANK(VLOOKUP(G138,Practical!G:K,5,FALSE)),"BLANK",VLOOKUP(G138,Practical!G:K,5,FALSE))</f>
        <v>BLANK</v>
      </c>
      <c r="K138">
        <f t="shared" si="44"/>
        <v>0</v>
      </c>
      <c r="M138">
        <v>0</v>
      </c>
      <c r="N138">
        <v>1</v>
      </c>
      <c r="O138">
        <v>1</v>
      </c>
      <c r="P138">
        <v>1</v>
      </c>
      <c r="Q138" t="s">
        <v>16</v>
      </c>
      <c r="R138" s="1">
        <v>3203</v>
      </c>
      <c r="S138">
        <f>IF(VLOOKUP(R138,'Answers &amp; Theoretical'!Q:R,2,FALSE)="N/A",1,0)</f>
        <v>0</v>
      </c>
      <c r="T138">
        <f t="shared" si="40"/>
        <v>0</v>
      </c>
      <c r="U138">
        <f t="shared" si="41"/>
        <v>2</v>
      </c>
      <c r="V138">
        <f t="shared" si="42"/>
        <v>0</v>
      </c>
      <c r="W138">
        <f>VLOOKUP(R138,Practical!P:Q,2,FALSE)</f>
        <v>0</v>
      </c>
      <c r="X138">
        <f t="shared" si="45"/>
        <v>0</v>
      </c>
      <c r="Y138" t="str">
        <f t="shared" si="43"/>
        <v>NOT MET</v>
      </c>
      <c r="Z138">
        <f>IF(ISBLANK(VLOOKUP(R138,Table114[[#All],[Control]:[Control Comment]],3,FALSE)),0,1)</f>
        <v>0</v>
      </c>
      <c r="AB138" t="str">
        <f>$Y138</f>
        <v>NOT MET</v>
      </c>
      <c r="AC138" t="str">
        <f t="shared" si="39"/>
        <v>NOT MET</v>
      </c>
      <c r="AD138" t="str">
        <f t="shared" si="38"/>
        <v>NOT MET</v>
      </c>
    </row>
    <row r="139" spans="2:30" x14ac:dyDescent="0.3">
      <c r="B139">
        <v>0</v>
      </c>
      <c r="C139">
        <v>1</v>
      </c>
      <c r="D139">
        <v>1</v>
      </c>
      <c r="E139">
        <v>1</v>
      </c>
      <c r="F139">
        <v>2317</v>
      </c>
      <c r="G139">
        <v>2317.1999999999998</v>
      </c>
      <c r="I139">
        <v>0</v>
      </c>
      <c r="J139" t="str">
        <f>IF(ISBLANK(VLOOKUP(G139,Practical!G:K,5,FALSE)),"BLANK",VLOOKUP(G139,Practical!G:K,5,FALSE))</f>
        <v>BLANK</v>
      </c>
      <c r="K139">
        <f t="shared" si="44"/>
        <v>0</v>
      </c>
      <c r="M139">
        <v>0</v>
      </c>
      <c r="N139">
        <v>1</v>
      </c>
      <c r="O139">
        <v>1</v>
      </c>
      <c r="P139">
        <v>1</v>
      </c>
      <c r="Q139" t="s">
        <v>16</v>
      </c>
      <c r="R139" s="1">
        <v>3204</v>
      </c>
      <c r="S139">
        <f>IF(VLOOKUP(R139,'Answers &amp; Theoretical'!Q:R,2,FALSE)="N/A",1,0)</f>
        <v>0</v>
      </c>
      <c r="T139">
        <f t="shared" si="40"/>
        <v>0</v>
      </c>
      <c r="U139">
        <f t="shared" si="41"/>
        <v>2</v>
      </c>
      <c r="V139">
        <f t="shared" si="42"/>
        <v>0</v>
      </c>
      <c r="W139">
        <f>VLOOKUP(R139,Practical!P:Q,2,FALSE)</f>
        <v>0</v>
      </c>
      <c r="X139">
        <f t="shared" si="45"/>
        <v>0</v>
      </c>
      <c r="Y139" t="str">
        <f t="shared" si="43"/>
        <v>NOT MET</v>
      </c>
      <c r="Z139">
        <f>IF(ISBLANK(VLOOKUP(R139,Table114[[#All],[Control]:[Control Comment]],3,FALSE)),0,1)</f>
        <v>0</v>
      </c>
      <c r="AB139" t="str">
        <f>$Y139</f>
        <v>NOT MET</v>
      </c>
      <c r="AC139" t="str">
        <f t="shared" si="39"/>
        <v>NOT MET</v>
      </c>
      <c r="AD139" t="str">
        <f t="shared" si="38"/>
        <v>NOT MET</v>
      </c>
    </row>
    <row r="140" spans="2:30" x14ac:dyDescent="0.3">
      <c r="B140">
        <v>0</v>
      </c>
      <c r="C140">
        <v>1</v>
      </c>
      <c r="D140">
        <v>1</v>
      </c>
      <c r="E140">
        <v>1</v>
      </c>
      <c r="F140">
        <v>2318</v>
      </c>
      <c r="G140">
        <v>2318.1</v>
      </c>
      <c r="I140">
        <v>0</v>
      </c>
      <c r="J140" t="str">
        <f>IF(ISBLANK(VLOOKUP(G140,Practical!G:K,5,FALSE)),"BLANK",VLOOKUP(G140,Practical!G:K,5,FALSE))</f>
        <v>BLANK</v>
      </c>
      <c r="K140">
        <f t="shared" si="44"/>
        <v>0</v>
      </c>
      <c r="M140">
        <v>0</v>
      </c>
      <c r="N140">
        <v>1</v>
      </c>
      <c r="O140">
        <v>1</v>
      </c>
      <c r="P140">
        <v>1</v>
      </c>
      <c r="Q140" t="s">
        <v>17</v>
      </c>
      <c r="R140" s="1">
        <v>4100</v>
      </c>
      <c r="S140">
        <f>IF(VLOOKUP(R140,'Answers &amp; Theoretical'!Q:R,2,FALSE)="N/A",1,0)</f>
        <v>0</v>
      </c>
      <c r="T140">
        <f t="shared" si="40"/>
        <v>0</v>
      </c>
      <c r="U140">
        <f t="shared" si="41"/>
        <v>2</v>
      </c>
      <c r="V140">
        <f t="shared" si="42"/>
        <v>0</v>
      </c>
      <c r="W140">
        <f>VLOOKUP(R140,Practical!P:Q,2,FALSE)</f>
        <v>0</v>
      </c>
      <c r="X140">
        <f t="shared" si="45"/>
        <v>0</v>
      </c>
      <c r="Y140" t="str">
        <f t="shared" si="43"/>
        <v>NOT MET</v>
      </c>
      <c r="Z140">
        <f>IF(ISBLANK(VLOOKUP(R140,Table114[[#All],[Control]:[Control Comment]],3,FALSE)),0,1)</f>
        <v>0</v>
      </c>
      <c r="AB140" t="str">
        <f>$Y140</f>
        <v>NOT MET</v>
      </c>
      <c r="AC140" t="str">
        <f t="shared" si="39"/>
        <v>NOT MET</v>
      </c>
      <c r="AD140" t="str">
        <f t="shared" si="38"/>
        <v>NOT MET</v>
      </c>
    </row>
    <row r="141" spans="2:30" x14ac:dyDescent="0.3">
      <c r="B141">
        <v>0</v>
      </c>
      <c r="C141">
        <v>1</v>
      </c>
      <c r="D141">
        <v>1</v>
      </c>
      <c r="E141">
        <v>1</v>
      </c>
      <c r="F141">
        <v>2318</v>
      </c>
      <c r="G141">
        <v>2318.1999999999998</v>
      </c>
      <c r="I141">
        <v>0</v>
      </c>
      <c r="J141" t="str">
        <f>IF(ISBLANK(VLOOKUP(G141,Practical!G:K,5,FALSE)),"BLANK",VLOOKUP(G141,Practical!G:K,5,FALSE))</f>
        <v>BLANK</v>
      </c>
      <c r="K141">
        <f t="shared" si="44"/>
        <v>0</v>
      </c>
      <c r="M141">
        <v>0</v>
      </c>
      <c r="N141">
        <v>0</v>
      </c>
      <c r="O141">
        <v>1</v>
      </c>
      <c r="P141">
        <v>1</v>
      </c>
      <c r="Q141" t="s">
        <v>17</v>
      </c>
      <c r="R141" s="1">
        <v>4101</v>
      </c>
      <c r="S141">
        <f>IF(VLOOKUP(R141,'Answers &amp; Theoretical'!Q:R,2,FALSE)="N/A",1,0)</f>
        <v>0</v>
      </c>
      <c r="T141">
        <f t="shared" si="40"/>
        <v>0</v>
      </c>
      <c r="U141">
        <f t="shared" si="41"/>
        <v>4</v>
      </c>
      <c r="V141">
        <f t="shared" si="42"/>
        <v>0</v>
      </c>
      <c r="W141">
        <f>VLOOKUP(R141,Practical!P:Q,2,FALSE)</f>
        <v>0</v>
      </c>
      <c r="X141">
        <f t="shared" si="45"/>
        <v>0</v>
      </c>
      <c r="Y141" t="str">
        <f t="shared" si="43"/>
        <v>NOT MET</v>
      </c>
      <c r="Z141">
        <f>IF(ISBLANK(VLOOKUP(R141,Table114[[#All],[Control]:[Control Comment]],3,FALSE)),0,1)</f>
        <v>0</v>
      </c>
      <c r="AC141" t="str">
        <f t="shared" si="39"/>
        <v>NOT MET</v>
      </c>
      <c r="AD141" t="str">
        <f t="shared" si="38"/>
        <v>NOT MET</v>
      </c>
    </row>
    <row r="142" spans="2:30" x14ac:dyDescent="0.3">
      <c r="B142">
        <v>0</v>
      </c>
      <c r="C142">
        <v>1</v>
      </c>
      <c r="D142">
        <v>1</v>
      </c>
      <c r="E142">
        <v>1</v>
      </c>
      <c r="F142">
        <v>2319</v>
      </c>
      <c r="G142">
        <v>2319.1</v>
      </c>
      <c r="I142">
        <v>1</v>
      </c>
      <c r="J142" t="str">
        <f>IF(ISBLANK(VLOOKUP(G142,Practical!G:K,5,FALSE)),"BLANK",VLOOKUP(G142,Practical!G:K,5,FALSE))</f>
        <v>BLANK</v>
      </c>
      <c r="K142">
        <f t="shared" si="44"/>
        <v>1</v>
      </c>
      <c r="M142">
        <v>0</v>
      </c>
      <c r="N142">
        <v>0</v>
      </c>
      <c r="O142">
        <v>1</v>
      </c>
      <c r="P142">
        <v>1</v>
      </c>
      <c r="Q142" t="s">
        <v>17</v>
      </c>
      <c r="R142" s="1">
        <v>4102</v>
      </c>
      <c r="S142">
        <f>IF(VLOOKUP(R142,'Answers &amp; Theoretical'!Q:R,2,FALSE)="N/A",1,0)</f>
        <v>0</v>
      </c>
      <c r="T142">
        <f t="shared" si="40"/>
        <v>0</v>
      </c>
      <c r="U142">
        <f t="shared" si="41"/>
        <v>2</v>
      </c>
      <c r="V142">
        <f t="shared" si="42"/>
        <v>0</v>
      </c>
      <c r="W142">
        <f>VLOOKUP(R142,Practical!P:Q,2,FALSE)</f>
        <v>0</v>
      </c>
      <c r="X142">
        <f t="shared" si="45"/>
        <v>0</v>
      </c>
      <c r="Y142" t="str">
        <f t="shared" si="43"/>
        <v>NOT MET</v>
      </c>
      <c r="Z142">
        <f>IF(ISBLANK(VLOOKUP(R142,Table114[[#All],[Control]:[Control Comment]],3,FALSE)),0,1)</f>
        <v>0</v>
      </c>
      <c r="AC142" t="str">
        <f t="shared" si="39"/>
        <v>NOT MET</v>
      </c>
      <c r="AD142" t="str">
        <f t="shared" si="38"/>
        <v>NOT MET</v>
      </c>
    </row>
    <row r="143" spans="2:30" x14ac:dyDescent="0.3">
      <c r="B143">
        <v>0</v>
      </c>
      <c r="C143">
        <v>0</v>
      </c>
      <c r="D143">
        <v>1</v>
      </c>
      <c r="E143">
        <v>1</v>
      </c>
      <c r="F143">
        <v>2320</v>
      </c>
      <c r="G143">
        <v>2320.1</v>
      </c>
      <c r="I143">
        <v>0</v>
      </c>
      <c r="J143" t="str">
        <f>IF(ISBLANK(VLOOKUP(G143,Practical!G:K,5,FALSE)),"BLANK",VLOOKUP(G143,Practical!G:K,5,FALSE))</f>
        <v>BLANK</v>
      </c>
      <c r="K143">
        <f t="shared" si="44"/>
        <v>0</v>
      </c>
      <c r="M143">
        <v>0</v>
      </c>
      <c r="N143">
        <v>0</v>
      </c>
      <c r="O143">
        <v>1</v>
      </c>
      <c r="P143">
        <v>1</v>
      </c>
      <c r="Q143" t="s">
        <v>17</v>
      </c>
      <c r="R143" s="1">
        <v>4103</v>
      </c>
      <c r="S143">
        <f>IF(VLOOKUP(R143,'Answers &amp; Theoretical'!Q:R,2,FALSE)="N/A",1,0)</f>
        <v>0</v>
      </c>
      <c r="T143">
        <f t="shared" si="40"/>
        <v>0</v>
      </c>
      <c r="U143">
        <f t="shared" si="41"/>
        <v>2</v>
      </c>
      <c r="V143">
        <f t="shared" si="42"/>
        <v>0</v>
      </c>
      <c r="W143">
        <f>VLOOKUP(R143,Practical!P:Q,2,FALSE)</f>
        <v>0</v>
      </c>
      <c r="X143">
        <f t="shared" si="45"/>
        <v>0</v>
      </c>
      <c r="Y143" t="str">
        <f t="shared" si="43"/>
        <v>NOT MET</v>
      </c>
      <c r="Z143">
        <f>IF(ISBLANK(VLOOKUP(R143,Table114[[#All],[Control]:[Control Comment]],3,FALSE)),0,1)</f>
        <v>0</v>
      </c>
      <c r="AC143" t="str">
        <f t="shared" si="39"/>
        <v>NOT MET</v>
      </c>
      <c r="AD143" t="str">
        <f t="shared" si="38"/>
        <v>NOT MET</v>
      </c>
    </row>
    <row r="144" spans="2:30" x14ac:dyDescent="0.3">
      <c r="B144">
        <v>0</v>
      </c>
      <c r="C144">
        <v>0</v>
      </c>
      <c r="D144">
        <v>1</v>
      </c>
      <c r="E144">
        <v>1</v>
      </c>
      <c r="F144">
        <v>2320</v>
      </c>
      <c r="G144">
        <v>2320.1999999999998</v>
      </c>
      <c r="I144">
        <v>0</v>
      </c>
      <c r="J144" t="str">
        <f>IF(ISBLANK(VLOOKUP(G144,Practical!G:K,5,FALSE)),"BLANK",VLOOKUP(G144,Practical!G:K,5,FALSE))</f>
        <v>BLANK</v>
      </c>
      <c r="K144">
        <f t="shared" si="44"/>
        <v>0</v>
      </c>
      <c r="M144">
        <v>0</v>
      </c>
      <c r="N144">
        <v>1</v>
      </c>
      <c r="O144">
        <v>1</v>
      </c>
      <c r="P144">
        <v>1</v>
      </c>
      <c r="Q144" t="s">
        <v>17</v>
      </c>
      <c r="R144" s="1">
        <v>4104</v>
      </c>
      <c r="S144">
        <f>IF(VLOOKUP(R144,'Answers &amp; Theoretical'!Q:R,2,FALSE)="N/A",1,0)</f>
        <v>0</v>
      </c>
      <c r="T144">
        <f t="shared" si="40"/>
        <v>0</v>
      </c>
      <c r="U144">
        <f t="shared" si="41"/>
        <v>2</v>
      </c>
      <c r="V144">
        <f t="shared" si="42"/>
        <v>0</v>
      </c>
      <c r="W144">
        <f>VLOOKUP(R144,Practical!P:Q,2,FALSE)</f>
        <v>0</v>
      </c>
      <c r="X144">
        <f t="shared" si="45"/>
        <v>0</v>
      </c>
      <c r="Y144" t="str">
        <f t="shared" si="43"/>
        <v>NOT MET</v>
      </c>
      <c r="Z144">
        <f>IF(ISBLANK(VLOOKUP(R144,Table114[[#All],[Control]:[Control Comment]],3,FALSE)),0,1)</f>
        <v>0</v>
      </c>
      <c r="AB144" t="str">
        <f>$Y144</f>
        <v>NOT MET</v>
      </c>
      <c r="AC144" t="str">
        <f t="shared" si="39"/>
        <v>NOT MET</v>
      </c>
      <c r="AD144" t="str">
        <f t="shared" si="38"/>
        <v>NOT MET</v>
      </c>
    </row>
    <row r="145" spans="2:30" x14ac:dyDescent="0.3">
      <c r="B145">
        <v>0</v>
      </c>
      <c r="C145">
        <v>0</v>
      </c>
      <c r="D145">
        <v>1</v>
      </c>
      <c r="E145">
        <v>1</v>
      </c>
      <c r="F145">
        <v>2320</v>
      </c>
      <c r="G145">
        <v>2320.3000000000002</v>
      </c>
      <c r="I145">
        <v>0</v>
      </c>
      <c r="J145" t="str">
        <f>IF(ISBLANK(VLOOKUP(G145,Practical!G:K,5,FALSE)),"BLANK",VLOOKUP(G145,Practical!G:K,5,FALSE))</f>
        <v>BLANK</v>
      </c>
      <c r="K145">
        <f t="shared" si="44"/>
        <v>0</v>
      </c>
      <c r="M145">
        <v>0</v>
      </c>
      <c r="N145">
        <v>0</v>
      </c>
      <c r="O145">
        <v>1</v>
      </c>
      <c r="P145">
        <v>1</v>
      </c>
      <c r="Q145" t="s">
        <v>17</v>
      </c>
      <c r="R145" s="1">
        <v>4105</v>
      </c>
      <c r="S145">
        <f>IF(VLOOKUP(R145,'Answers &amp; Theoretical'!Q:R,2,FALSE)="N/A",1,0)</f>
        <v>0</v>
      </c>
      <c r="T145">
        <f t="shared" si="40"/>
        <v>0</v>
      </c>
      <c r="U145">
        <f t="shared" si="41"/>
        <v>3</v>
      </c>
      <c r="V145">
        <f t="shared" si="42"/>
        <v>0</v>
      </c>
      <c r="W145">
        <f>VLOOKUP(R145,Practical!P:Q,2,FALSE)</f>
        <v>0</v>
      </c>
      <c r="X145">
        <f t="shared" si="45"/>
        <v>0</v>
      </c>
      <c r="Y145" t="str">
        <f t="shared" si="43"/>
        <v>NOT MET</v>
      </c>
      <c r="Z145">
        <f>IF(ISBLANK(VLOOKUP(R145,Table114[[#All],[Control]:[Control Comment]],3,FALSE)),0,1)</f>
        <v>0</v>
      </c>
      <c r="AC145" t="str">
        <f t="shared" si="39"/>
        <v>NOT MET</v>
      </c>
      <c r="AD145" t="str">
        <f t="shared" si="38"/>
        <v>NOT MET</v>
      </c>
    </row>
    <row r="146" spans="2:30" x14ac:dyDescent="0.3">
      <c r="B146">
        <v>0</v>
      </c>
      <c r="C146">
        <v>0</v>
      </c>
      <c r="D146">
        <v>1</v>
      </c>
      <c r="E146">
        <v>1</v>
      </c>
      <c r="F146">
        <v>2320</v>
      </c>
      <c r="G146">
        <v>2320.4</v>
      </c>
      <c r="I146">
        <v>0</v>
      </c>
      <c r="J146" t="str">
        <f>IF(ISBLANK(VLOOKUP(G146,Practical!G:K,5,FALSE)),"BLANK",VLOOKUP(G146,Practical!G:K,5,FALSE))</f>
        <v>BLANK</v>
      </c>
      <c r="K146">
        <f t="shared" si="44"/>
        <v>0</v>
      </c>
      <c r="M146">
        <v>0</v>
      </c>
      <c r="N146">
        <v>1</v>
      </c>
      <c r="O146">
        <v>1</v>
      </c>
      <c r="P146">
        <v>1</v>
      </c>
      <c r="Q146" t="s">
        <v>17</v>
      </c>
      <c r="R146" s="1">
        <v>4106</v>
      </c>
      <c r="S146">
        <f>IF(VLOOKUP(R146,'Answers &amp; Theoretical'!Q:R,2,FALSE)="N/A",1,0)</f>
        <v>0</v>
      </c>
      <c r="T146">
        <f t="shared" si="40"/>
        <v>0</v>
      </c>
      <c r="U146">
        <f t="shared" si="41"/>
        <v>1</v>
      </c>
      <c r="V146">
        <f t="shared" si="42"/>
        <v>0</v>
      </c>
      <c r="W146">
        <f>VLOOKUP(R146,Practical!P:Q,2,FALSE)</f>
        <v>0</v>
      </c>
      <c r="X146">
        <f t="shared" si="45"/>
        <v>0</v>
      </c>
      <c r="Y146" t="str">
        <f t="shared" si="43"/>
        <v>NOT MET</v>
      </c>
      <c r="Z146">
        <f>IF(ISBLANK(VLOOKUP(R146,Table114[[#All],[Control]:[Control Comment]],3,FALSE)),0,1)</f>
        <v>0</v>
      </c>
      <c r="AB146" t="str">
        <f>$Y146</f>
        <v>NOT MET</v>
      </c>
      <c r="AC146" t="str">
        <f t="shared" si="39"/>
        <v>NOT MET</v>
      </c>
      <c r="AD146" t="str">
        <f t="shared" si="38"/>
        <v>NOT MET</v>
      </c>
    </row>
    <row r="147" spans="2:30" x14ac:dyDescent="0.3">
      <c r="B147">
        <v>0</v>
      </c>
      <c r="C147">
        <v>1</v>
      </c>
      <c r="D147">
        <v>1</v>
      </c>
      <c r="E147">
        <v>1</v>
      </c>
      <c r="F147">
        <v>2321</v>
      </c>
      <c r="G147">
        <v>2321.1</v>
      </c>
      <c r="I147">
        <v>0</v>
      </c>
      <c r="J147" t="str">
        <f>IF(ISBLANK(VLOOKUP(G147,Practical!G:K,5,FALSE)),"BLANK",VLOOKUP(G147,Practical!G:K,5,FALSE))</f>
        <v>BLANK</v>
      </c>
      <c r="K147">
        <f t="shared" si="44"/>
        <v>0</v>
      </c>
      <c r="M147">
        <v>0</v>
      </c>
      <c r="N147">
        <v>1</v>
      </c>
      <c r="O147">
        <v>1</v>
      </c>
      <c r="P147">
        <v>1</v>
      </c>
      <c r="Q147" t="s">
        <v>17</v>
      </c>
      <c r="R147" s="1">
        <v>4200</v>
      </c>
      <c r="S147">
        <f>IF(VLOOKUP(R147,'Answers &amp; Theoretical'!Q:R,2,FALSE)="N/A",1,0)</f>
        <v>0</v>
      </c>
      <c r="T147">
        <f t="shared" si="40"/>
        <v>0</v>
      </c>
      <c r="U147">
        <f t="shared" si="41"/>
        <v>2</v>
      </c>
      <c r="V147">
        <f t="shared" si="42"/>
        <v>0</v>
      </c>
      <c r="W147">
        <f>VLOOKUP(R147,Practical!P:Q,2,FALSE)</f>
        <v>0</v>
      </c>
      <c r="X147">
        <f t="shared" si="45"/>
        <v>0</v>
      </c>
      <c r="Y147" t="str">
        <f t="shared" si="43"/>
        <v>NOT MET</v>
      </c>
      <c r="Z147">
        <f>IF(ISBLANK(VLOOKUP(R147,Table114[[#All],[Control]:[Control Comment]],3,FALSE)),0,1)</f>
        <v>0</v>
      </c>
      <c r="AB147" t="str">
        <f>$Y147</f>
        <v>NOT MET</v>
      </c>
      <c r="AC147" t="str">
        <f t="shared" si="39"/>
        <v>NOT MET</v>
      </c>
      <c r="AD147" t="str">
        <f t="shared" si="38"/>
        <v>NOT MET</v>
      </c>
    </row>
    <row r="148" spans="2:30" x14ac:dyDescent="0.3">
      <c r="B148">
        <v>0</v>
      </c>
      <c r="C148">
        <v>1</v>
      </c>
      <c r="D148">
        <v>1</v>
      </c>
      <c r="E148">
        <v>1</v>
      </c>
      <c r="F148">
        <v>2321</v>
      </c>
      <c r="G148">
        <v>2321.1999999999998</v>
      </c>
      <c r="I148">
        <v>0</v>
      </c>
      <c r="J148" t="str">
        <f>IF(ISBLANK(VLOOKUP(G148,Practical!G:K,5,FALSE)),"BLANK",VLOOKUP(G148,Practical!G:K,5,FALSE))</f>
        <v>BLANK</v>
      </c>
      <c r="K148">
        <f t="shared" si="44"/>
        <v>0</v>
      </c>
      <c r="M148">
        <v>0</v>
      </c>
      <c r="N148">
        <v>0</v>
      </c>
      <c r="O148">
        <v>1</v>
      </c>
      <c r="P148">
        <v>1</v>
      </c>
      <c r="Q148" t="s">
        <v>17</v>
      </c>
      <c r="R148" s="1">
        <v>4201</v>
      </c>
      <c r="S148">
        <f>IF(VLOOKUP(R148,'Answers &amp; Theoretical'!Q:R,2,FALSE)="N/A",1,0)</f>
        <v>0</v>
      </c>
      <c r="T148">
        <f t="shared" si="40"/>
        <v>0</v>
      </c>
      <c r="U148">
        <f t="shared" si="41"/>
        <v>3</v>
      </c>
      <c r="V148">
        <f t="shared" si="42"/>
        <v>0</v>
      </c>
      <c r="W148">
        <f>VLOOKUP(R148,Practical!P:Q,2,FALSE)</f>
        <v>0</v>
      </c>
      <c r="X148">
        <f t="shared" si="45"/>
        <v>0</v>
      </c>
      <c r="Y148" t="str">
        <f t="shared" si="43"/>
        <v>NOT MET</v>
      </c>
      <c r="Z148">
        <f>IF(ISBLANK(VLOOKUP(R148,Table114[[#All],[Control]:[Control Comment]],3,FALSE)),0,1)</f>
        <v>0</v>
      </c>
      <c r="AC148" t="str">
        <f t="shared" si="39"/>
        <v>NOT MET</v>
      </c>
      <c r="AD148" t="str">
        <f t="shared" si="38"/>
        <v>NOT MET</v>
      </c>
    </row>
    <row r="149" spans="2:30" x14ac:dyDescent="0.3">
      <c r="B149">
        <v>0</v>
      </c>
      <c r="C149">
        <v>1</v>
      </c>
      <c r="D149">
        <v>1</v>
      </c>
      <c r="E149">
        <v>1</v>
      </c>
      <c r="F149">
        <v>2321</v>
      </c>
      <c r="G149">
        <v>2321.3000000000002</v>
      </c>
      <c r="I149">
        <v>0</v>
      </c>
      <c r="J149" t="str">
        <f>IF(ISBLANK(VLOOKUP(G149,Practical!G:K,5,FALSE)),"BLANK",VLOOKUP(G149,Practical!G:K,5,FALSE))</f>
        <v>BLANK</v>
      </c>
      <c r="K149">
        <f t="shared" si="44"/>
        <v>0</v>
      </c>
      <c r="M149">
        <v>0</v>
      </c>
      <c r="N149">
        <v>0</v>
      </c>
      <c r="O149">
        <v>0</v>
      </c>
      <c r="P149">
        <v>1</v>
      </c>
      <c r="Q149" t="s">
        <v>17</v>
      </c>
      <c r="R149" s="1">
        <v>4202</v>
      </c>
      <c r="S149">
        <f>IF(VLOOKUP(R149,'Answers &amp; Theoretical'!Q:R,2,FALSE)="N/A",1,0)</f>
        <v>0</v>
      </c>
      <c r="T149">
        <f t="shared" si="40"/>
        <v>0</v>
      </c>
      <c r="U149">
        <f t="shared" si="41"/>
        <v>2</v>
      </c>
      <c r="V149">
        <f t="shared" si="42"/>
        <v>0</v>
      </c>
      <c r="W149">
        <f>VLOOKUP(R149,Practical!P:Q,2,FALSE)</f>
        <v>0</v>
      </c>
      <c r="X149">
        <f t="shared" si="45"/>
        <v>0</v>
      </c>
      <c r="Y149" t="str">
        <f t="shared" si="43"/>
        <v>NOT MET</v>
      </c>
      <c r="Z149">
        <f>IF(ISBLANK(VLOOKUP(R149,Table114[[#All],[Control]:[Control Comment]],3,FALSE)),0,1)</f>
        <v>0</v>
      </c>
      <c r="AD149" t="str">
        <f t="shared" si="38"/>
        <v>NOT MET</v>
      </c>
    </row>
    <row r="150" spans="2:30" x14ac:dyDescent="0.3">
      <c r="B150">
        <v>0</v>
      </c>
      <c r="C150">
        <v>1</v>
      </c>
      <c r="D150">
        <v>1</v>
      </c>
      <c r="E150">
        <v>1</v>
      </c>
      <c r="F150">
        <v>2321</v>
      </c>
      <c r="G150">
        <v>2321.4</v>
      </c>
      <c r="I150">
        <v>0</v>
      </c>
      <c r="J150" t="str">
        <f>IF(ISBLANK(VLOOKUP(G150,Practical!G:K,5,FALSE)),"BLANK",VLOOKUP(G150,Practical!G:K,5,FALSE))</f>
        <v>BLANK</v>
      </c>
      <c r="K150">
        <f t="shared" si="44"/>
        <v>0</v>
      </c>
    </row>
    <row r="151" spans="2:30" x14ac:dyDescent="0.3">
      <c r="B151">
        <v>0</v>
      </c>
      <c r="C151">
        <v>1</v>
      </c>
      <c r="D151">
        <v>1</v>
      </c>
      <c r="E151">
        <v>1</v>
      </c>
      <c r="F151">
        <v>2322</v>
      </c>
      <c r="G151">
        <v>2322.1</v>
      </c>
      <c r="I151">
        <v>0</v>
      </c>
      <c r="J151" t="str">
        <f>IF(ISBLANK(VLOOKUP(G151,Practical!G:K,5,FALSE)),"BLANK",VLOOKUP(G151,Practical!G:K,5,FALSE))</f>
        <v>BLANK</v>
      </c>
      <c r="K151">
        <f t="shared" si="44"/>
        <v>0</v>
      </c>
    </row>
    <row r="152" spans="2:30" x14ac:dyDescent="0.3">
      <c r="B152">
        <v>0</v>
      </c>
      <c r="C152">
        <v>1</v>
      </c>
      <c r="D152">
        <v>1</v>
      </c>
      <c r="E152">
        <v>1</v>
      </c>
      <c r="F152">
        <v>2322</v>
      </c>
      <c r="G152">
        <v>2322.1999999999998</v>
      </c>
      <c r="I152">
        <v>0</v>
      </c>
      <c r="J152" t="str">
        <f>IF(ISBLANK(VLOOKUP(G152,Practical!G:K,5,FALSE)),"BLANK",VLOOKUP(G152,Practical!G:K,5,FALSE))</f>
        <v>BLANK</v>
      </c>
      <c r="K152">
        <f t="shared" si="44"/>
        <v>0</v>
      </c>
    </row>
    <row r="153" spans="2:30" x14ac:dyDescent="0.3">
      <c r="B153">
        <v>0</v>
      </c>
      <c r="C153">
        <v>1</v>
      </c>
      <c r="D153">
        <v>1</v>
      </c>
      <c r="E153">
        <v>1</v>
      </c>
      <c r="F153">
        <v>2323</v>
      </c>
      <c r="G153">
        <v>2323.1</v>
      </c>
      <c r="I153">
        <v>0</v>
      </c>
      <c r="J153" t="str">
        <f>IF(ISBLANK(VLOOKUP(G153,Practical!G:K,5,FALSE)),"BLANK",VLOOKUP(G153,Practical!G:K,5,FALSE))</f>
        <v>BLANK</v>
      </c>
      <c r="K153">
        <f t="shared" si="44"/>
        <v>0</v>
      </c>
    </row>
    <row r="154" spans="2:30" x14ac:dyDescent="0.3">
      <c r="B154">
        <v>0</v>
      </c>
      <c r="C154">
        <v>1</v>
      </c>
      <c r="D154">
        <v>1</v>
      </c>
      <c r="E154">
        <v>1</v>
      </c>
      <c r="F154">
        <v>2323</v>
      </c>
      <c r="G154">
        <v>2323.1999999999998</v>
      </c>
      <c r="I154">
        <v>0</v>
      </c>
      <c r="J154" t="str">
        <f>IF(ISBLANK(VLOOKUP(G154,Practical!G:K,5,FALSE)),"BLANK",VLOOKUP(G154,Practical!G:K,5,FALSE))</f>
        <v>BLANK</v>
      </c>
      <c r="K154">
        <f t="shared" si="44"/>
        <v>0</v>
      </c>
    </row>
    <row r="155" spans="2:30" x14ac:dyDescent="0.3">
      <c r="B155">
        <v>0</v>
      </c>
      <c r="C155">
        <v>1</v>
      </c>
      <c r="D155">
        <v>1</v>
      </c>
      <c r="E155">
        <v>1</v>
      </c>
      <c r="F155">
        <v>2400</v>
      </c>
      <c r="G155">
        <v>2400.1</v>
      </c>
      <c r="I155">
        <v>0</v>
      </c>
      <c r="J155" t="str">
        <f>IF(ISBLANK(VLOOKUP(G155,Practical!G:K,5,FALSE)),"BLANK",VLOOKUP(G155,Practical!G:K,5,FALSE))</f>
        <v>BLANK</v>
      </c>
      <c r="K155">
        <f t="shared" si="44"/>
        <v>0</v>
      </c>
    </row>
    <row r="156" spans="2:30" x14ac:dyDescent="0.3">
      <c r="B156">
        <v>0</v>
      </c>
      <c r="C156">
        <v>1</v>
      </c>
      <c r="D156">
        <v>1</v>
      </c>
      <c r="E156">
        <v>1</v>
      </c>
      <c r="F156">
        <v>2400</v>
      </c>
      <c r="G156">
        <v>2400.1999999999998</v>
      </c>
      <c r="I156">
        <v>0</v>
      </c>
      <c r="J156" t="str">
        <f>IF(ISBLANK(VLOOKUP(G156,Practical!G:K,5,FALSE)),"BLANK",VLOOKUP(G156,Practical!G:K,5,FALSE))</f>
        <v>BLANK</v>
      </c>
      <c r="K156">
        <f t="shared" si="44"/>
        <v>0</v>
      </c>
    </row>
    <row r="157" spans="2:30" x14ac:dyDescent="0.3">
      <c r="B157">
        <v>0</v>
      </c>
      <c r="C157">
        <v>1</v>
      </c>
      <c r="D157">
        <v>1</v>
      </c>
      <c r="E157">
        <v>1</v>
      </c>
      <c r="F157">
        <v>2401</v>
      </c>
      <c r="G157">
        <v>2401.1</v>
      </c>
      <c r="I157">
        <v>0</v>
      </c>
      <c r="J157" t="str">
        <f>IF(ISBLANK(VLOOKUP(G157,Practical!G:K,5,FALSE)),"BLANK",VLOOKUP(G157,Practical!G:K,5,FALSE))</f>
        <v>BLANK</v>
      </c>
      <c r="K157">
        <f t="shared" si="44"/>
        <v>0</v>
      </c>
    </row>
    <row r="158" spans="2:30" x14ac:dyDescent="0.3">
      <c r="B158">
        <v>0</v>
      </c>
      <c r="C158">
        <v>1</v>
      </c>
      <c r="D158">
        <v>1</v>
      </c>
      <c r="E158">
        <v>1</v>
      </c>
      <c r="F158">
        <v>2401</v>
      </c>
      <c r="G158">
        <v>2401.1999999999998</v>
      </c>
      <c r="I158">
        <v>0</v>
      </c>
      <c r="J158" t="str">
        <f>IF(ISBLANK(VLOOKUP(G158,Practical!G:K,5,FALSE)),"BLANK",VLOOKUP(G158,Practical!G:K,5,FALSE))</f>
        <v>BLANK</v>
      </c>
      <c r="K158">
        <f t="shared" si="44"/>
        <v>0</v>
      </c>
    </row>
    <row r="159" spans="2:30" x14ac:dyDescent="0.3">
      <c r="B159">
        <v>0</v>
      </c>
      <c r="C159">
        <v>1</v>
      </c>
      <c r="D159">
        <v>1</v>
      </c>
      <c r="E159">
        <v>1</v>
      </c>
      <c r="F159">
        <v>2401</v>
      </c>
      <c r="G159">
        <v>2401.3000000000002</v>
      </c>
      <c r="I159">
        <v>0</v>
      </c>
      <c r="J159" t="str">
        <f>IF(ISBLANK(VLOOKUP(G159,Practical!G:K,5,FALSE)),"BLANK",VLOOKUP(G159,Practical!G:K,5,FALSE))</f>
        <v>BLANK</v>
      </c>
      <c r="K159">
        <f t="shared" si="44"/>
        <v>0</v>
      </c>
    </row>
    <row r="160" spans="2:30" x14ac:dyDescent="0.3">
      <c r="B160">
        <v>0</v>
      </c>
      <c r="C160">
        <v>1</v>
      </c>
      <c r="D160">
        <v>1</v>
      </c>
      <c r="E160">
        <v>1</v>
      </c>
      <c r="F160">
        <v>2402</v>
      </c>
      <c r="G160">
        <v>2402.1</v>
      </c>
      <c r="I160">
        <v>0</v>
      </c>
      <c r="J160" t="str">
        <f>IF(ISBLANK(VLOOKUP(G160,Practical!G:K,5,FALSE)),"BLANK",VLOOKUP(G160,Practical!G:K,5,FALSE))</f>
        <v>BLANK</v>
      </c>
      <c r="K160">
        <f t="shared" si="44"/>
        <v>0</v>
      </c>
    </row>
    <row r="161" spans="2:11" x14ac:dyDescent="0.3">
      <c r="B161">
        <v>0</v>
      </c>
      <c r="C161">
        <v>1</v>
      </c>
      <c r="D161">
        <v>1</v>
      </c>
      <c r="E161">
        <v>1</v>
      </c>
      <c r="F161">
        <v>2402</v>
      </c>
      <c r="G161">
        <v>2402.1999999999998</v>
      </c>
      <c r="I161">
        <v>0</v>
      </c>
      <c r="J161" t="str">
        <f>IF(ISBLANK(VLOOKUP(G161,Practical!G:K,5,FALSE)),"BLANK",VLOOKUP(G161,Practical!G:K,5,FALSE))</f>
        <v>BLANK</v>
      </c>
      <c r="K161">
        <f t="shared" si="44"/>
        <v>0</v>
      </c>
    </row>
    <row r="162" spans="2:11" x14ac:dyDescent="0.3">
      <c r="B162">
        <v>0</v>
      </c>
      <c r="C162">
        <v>1</v>
      </c>
      <c r="D162">
        <v>1</v>
      </c>
      <c r="E162">
        <v>1</v>
      </c>
      <c r="F162">
        <v>2402</v>
      </c>
      <c r="G162">
        <v>2402.3000000000002</v>
      </c>
      <c r="I162">
        <v>0</v>
      </c>
      <c r="J162" t="str">
        <f>IF(ISBLANK(VLOOKUP(G162,Practical!G:K,5,FALSE)),"BLANK",VLOOKUP(G162,Practical!G:K,5,FALSE))</f>
        <v>BLANK</v>
      </c>
      <c r="K162">
        <f t="shared" si="44"/>
        <v>0</v>
      </c>
    </row>
    <row r="163" spans="2:11" x14ac:dyDescent="0.3">
      <c r="B163">
        <v>0</v>
      </c>
      <c r="C163">
        <v>1</v>
      </c>
      <c r="D163">
        <v>1</v>
      </c>
      <c r="E163">
        <v>1</v>
      </c>
      <c r="F163">
        <v>2402</v>
      </c>
      <c r="G163">
        <v>2402.4</v>
      </c>
      <c r="I163">
        <v>0</v>
      </c>
      <c r="J163" t="str">
        <f>IF(ISBLANK(VLOOKUP(G163,Practical!G:K,5,FALSE)),"BLANK",VLOOKUP(G163,Practical!G:K,5,FALSE))</f>
        <v>BLANK</v>
      </c>
      <c r="K163">
        <f t="shared" si="44"/>
        <v>0</v>
      </c>
    </row>
    <row r="164" spans="2:11" x14ac:dyDescent="0.3">
      <c r="B164">
        <v>0</v>
      </c>
      <c r="C164">
        <v>1</v>
      </c>
      <c r="D164">
        <v>1</v>
      </c>
      <c r="E164">
        <v>1</v>
      </c>
      <c r="F164">
        <v>2402</v>
      </c>
      <c r="G164">
        <v>2402.5</v>
      </c>
      <c r="I164">
        <v>0</v>
      </c>
      <c r="J164" t="str">
        <f>IF(ISBLANK(VLOOKUP(G164,Practical!G:K,5,FALSE)),"BLANK",VLOOKUP(G164,Practical!G:K,5,FALSE))</f>
        <v>BLANK</v>
      </c>
      <c r="K164">
        <f t="shared" si="44"/>
        <v>0</v>
      </c>
    </row>
    <row r="165" spans="2:11" x14ac:dyDescent="0.3">
      <c r="B165">
        <v>0</v>
      </c>
      <c r="C165">
        <v>1</v>
      </c>
      <c r="D165">
        <v>1</v>
      </c>
      <c r="E165">
        <v>1</v>
      </c>
      <c r="F165">
        <v>2402</v>
      </c>
      <c r="G165">
        <v>2402.6</v>
      </c>
      <c r="I165">
        <v>0</v>
      </c>
      <c r="J165" t="str">
        <f>IF(ISBLANK(VLOOKUP(G165,Practical!G:K,5,FALSE)),"BLANK",VLOOKUP(G165,Practical!G:K,5,FALSE))</f>
        <v>BLANK</v>
      </c>
      <c r="K165">
        <f t="shared" si="44"/>
        <v>0</v>
      </c>
    </row>
    <row r="166" spans="2:11" x14ac:dyDescent="0.3">
      <c r="B166">
        <v>0</v>
      </c>
      <c r="C166">
        <v>1</v>
      </c>
      <c r="D166">
        <v>1</v>
      </c>
      <c r="E166">
        <v>1</v>
      </c>
      <c r="F166">
        <v>2402</v>
      </c>
      <c r="G166">
        <v>2402.6999999999998</v>
      </c>
      <c r="I166">
        <v>0</v>
      </c>
      <c r="J166" t="str">
        <f>IF(ISBLANK(VLOOKUP(G166,Practical!G:K,5,FALSE)),"BLANK",VLOOKUP(G166,Practical!G:K,5,FALSE))</f>
        <v>BLANK</v>
      </c>
      <c r="K166">
        <f t="shared" si="44"/>
        <v>0</v>
      </c>
    </row>
    <row r="167" spans="2:11" x14ac:dyDescent="0.3">
      <c r="B167">
        <v>0</v>
      </c>
      <c r="C167">
        <v>1</v>
      </c>
      <c r="D167">
        <v>1</v>
      </c>
      <c r="E167">
        <v>1</v>
      </c>
      <c r="F167">
        <v>2402</v>
      </c>
      <c r="G167">
        <v>2402.8000000000002</v>
      </c>
      <c r="I167">
        <v>0</v>
      </c>
      <c r="J167" t="str">
        <f>IF(ISBLANK(VLOOKUP(G167,Practical!G:K,5,FALSE)),"BLANK",VLOOKUP(G167,Practical!G:K,5,FALSE))</f>
        <v>BLANK</v>
      </c>
      <c r="K167">
        <f t="shared" si="44"/>
        <v>0</v>
      </c>
    </row>
    <row r="168" spans="2:11" x14ac:dyDescent="0.3">
      <c r="B168">
        <v>0</v>
      </c>
      <c r="C168">
        <v>1</v>
      </c>
      <c r="D168">
        <v>1</v>
      </c>
      <c r="E168">
        <v>1</v>
      </c>
      <c r="F168">
        <v>2402</v>
      </c>
      <c r="G168">
        <v>2402.9</v>
      </c>
      <c r="I168">
        <v>0</v>
      </c>
      <c r="J168" t="str">
        <f>IF(ISBLANK(VLOOKUP(G168,Practical!G:K,5,FALSE)),"BLANK",VLOOKUP(G168,Practical!G:K,5,FALSE))</f>
        <v>BLANK</v>
      </c>
      <c r="K168">
        <f t="shared" si="44"/>
        <v>0</v>
      </c>
    </row>
    <row r="169" spans="2:11" x14ac:dyDescent="0.3">
      <c r="B169">
        <v>0</v>
      </c>
      <c r="C169">
        <v>1</v>
      </c>
      <c r="D169">
        <v>1</v>
      </c>
      <c r="E169">
        <v>1</v>
      </c>
      <c r="F169">
        <v>2403</v>
      </c>
      <c r="G169">
        <v>2403.1</v>
      </c>
      <c r="I169">
        <v>0</v>
      </c>
      <c r="J169" t="str">
        <f>IF(ISBLANK(VLOOKUP(G169,Practical!G:K,5,FALSE)),"BLANK",VLOOKUP(G169,Practical!G:K,5,FALSE))</f>
        <v>BLANK</v>
      </c>
      <c r="K169">
        <f t="shared" si="44"/>
        <v>0</v>
      </c>
    </row>
    <row r="170" spans="2:11" x14ac:dyDescent="0.3">
      <c r="B170">
        <v>0</v>
      </c>
      <c r="C170">
        <v>1</v>
      </c>
      <c r="D170">
        <v>1</v>
      </c>
      <c r="E170">
        <v>1</v>
      </c>
      <c r="F170">
        <v>2403</v>
      </c>
      <c r="G170">
        <v>2403.1999999999998</v>
      </c>
      <c r="I170">
        <v>0</v>
      </c>
      <c r="J170" t="str">
        <f>IF(ISBLANK(VLOOKUP(G170,Practical!G:K,5,FALSE)),"BLANK",VLOOKUP(G170,Practical!G:K,5,FALSE))</f>
        <v>BLANK</v>
      </c>
      <c r="K170">
        <f t="shared" si="44"/>
        <v>0</v>
      </c>
    </row>
    <row r="171" spans="2:11" x14ac:dyDescent="0.3">
      <c r="B171">
        <v>0</v>
      </c>
      <c r="C171">
        <v>1</v>
      </c>
      <c r="D171">
        <v>1</v>
      </c>
      <c r="E171">
        <v>1</v>
      </c>
      <c r="F171">
        <v>2403</v>
      </c>
      <c r="G171">
        <v>2403.3000000000002</v>
      </c>
      <c r="I171">
        <v>0</v>
      </c>
      <c r="J171" t="str">
        <f>IF(ISBLANK(VLOOKUP(G171,Practical!G:K,5,FALSE)),"BLANK",VLOOKUP(G171,Practical!G:K,5,FALSE))</f>
        <v>BLANK</v>
      </c>
      <c r="K171">
        <f t="shared" si="44"/>
        <v>0</v>
      </c>
    </row>
    <row r="172" spans="2:11" x14ac:dyDescent="0.3">
      <c r="B172">
        <v>0</v>
      </c>
      <c r="C172">
        <v>1</v>
      </c>
      <c r="D172">
        <v>1</v>
      </c>
      <c r="E172">
        <v>1</v>
      </c>
      <c r="F172">
        <v>2404</v>
      </c>
      <c r="G172">
        <v>2404.1</v>
      </c>
      <c r="I172">
        <v>0</v>
      </c>
      <c r="J172" t="str">
        <f>IF(ISBLANK(VLOOKUP(G172,Practical!G:K,5,FALSE)),"BLANK",VLOOKUP(G172,Practical!G:K,5,FALSE))</f>
        <v>BLANK</v>
      </c>
      <c r="K172">
        <f t="shared" si="44"/>
        <v>0</v>
      </c>
    </row>
    <row r="173" spans="2:11" x14ac:dyDescent="0.3">
      <c r="B173">
        <v>0</v>
      </c>
      <c r="C173">
        <v>1</v>
      </c>
      <c r="D173">
        <v>1</v>
      </c>
      <c r="E173">
        <v>1</v>
      </c>
      <c r="F173">
        <v>2404</v>
      </c>
      <c r="G173">
        <v>2404.1999999999998</v>
      </c>
      <c r="I173">
        <v>0</v>
      </c>
      <c r="J173" t="str">
        <f>IF(ISBLANK(VLOOKUP(G173,Practical!G:K,5,FALSE)),"BLANK",VLOOKUP(G173,Practical!G:K,5,FALSE))</f>
        <v>BLANK</v>
      </c>
      <c r="K173">
        <f t="shared" si="44"/>
        <v>0</v>
      </c>
    </row>
    <row r="174" spans="2:11" x14ac:dyDescent="0.3">
      <c r="B174">
        <v>0</v>
      </c>
      <c r="C174">
        <v>1</v>
      </c>
      <c r="D174">
        <v>1</v>
      </c>
      <c r="E174">
        <v>1</v>
      </c>
      <c r="F174">
        <v>2404</v>
      </c>
      <c r="G174">
        <v>2404.3000000000002</v>
      </c>
      <c r="I174">
        <v>0</v>
      </c>
      <c r="J174" t="str">
        <f>IF(ISBLANK(VLOOKUP(G174,Practical!G:K,5,FALSE)),"BLANK",VLOOKUP(G174,Practical!G:K,5,FALSE))</f>
        <v>BLANK</v>
      </c>
      <c r="K174">
        <f t="shared" si="44"/>
        <v>0</v>
      </c>
    </row>
    <row r="175" spans="2:11" x14ac:dyDescent="0.3">
      <c r="B175">
        <v>0</v>
      </c>
      <c r="C175">
        <v>1</v>
      </c>
      <c r="D175">
        <v>1</v>
      </c>
      <c r="E175">
        <v>1</v>
      </c>
      <c r="F175">
        <v>2404</v>
      </c>
      <c r="G175">
        <v>2404.4</v>
      </c>
      <c r="I175">
        <v>0</v>
      </c>
      <c r="J175" t="str">
        <f>IF(ISBLANK(VLOOKUP(G175,Practical!G:K,5,FALSE)),"BLANK",VLOOKUP(G175,Practical!G:K,5,FALSE))</f>
        <v>BLANK</v>
      </c>
      <c r="K175">
        <f t="shared" si="44"/>
        <v>0</v>
      </c>
    </row>
    <row r="176" spans="2:11" x14ac:dyDescent="0.3">
      <c r="B176">
        <v>0</v>
      </c>
      <c r="C176">
        <v>1</v>
      </c>
      <c r="D176">
        <v>1</v>
      </c>
      <c r="E176">
        <v>1</v>
      </c>
      <c r="F176">
        <v>2404</v>
      </c>
      <c r="G176">
        <v>2404.5</v>
      </c>
      <c r="I176">
        <v>0</v>
      </c>
      <c r="J176" t="str">
        <f>IF(ISBLANK(VLOOKUP(G176,Practical!G:K,5,FALSE)),"BLANK",VLOOKUP(G176,Practical!G:K,5,FALSE))</f>
        <v>BLANK</v>
      </c>
      <c r="K176">
        <f t="shared" si="44"/>
        <v>0</v>
      </c>
    </row>
    <row r="177" spans="2:11" x14ac:dyDescent="0.3">
      <c r="B177">
        <v>0</v>
      </c>
      <c r="C177">
        <v>1</v>
      </c>
      <c r="D177">
        <v>1</v>
      </c>
      <c r="E177">
        <v>1</v>
      </c>
      <c r="F177">
        <v>2405</v>
      </c>
      <c r="G177">
        <v>2405.1</v>
      </c>
      <c r="I177">
        <v>0</v>
      </c>
      <c r="J177" t="str">
        <f>IF(ISBLANK(VLOOKUP(G177,Practical!G:K,5,FALSE)),"BLANK",VLOOKUP(G177,Practical!G:K,5,FALSE))</f>
        <v>BLANK</v>
      </c>
      <c r="K177">
        <f t="shared" si="44"/>
        <v>0</v>
      </c>
    </row>
    <row r="178" spans="2:11" x14ac:dyDescent="0.3">
      <c r="B178">
        <v>0</v>
      </c>
      <c r="C178">
        <v>1</v>
      </c>
      <c r="D178">
        <v>1</v>
      </c>
      <c r="E178">
        <v>1</v>
      </c>
      <c r="F178">
        <v>2405</v>
      </c>
      <c r="G178">
        <v>2405.1999999999998</v>
      </c>
      <c r="I178">
        <v>0</v>
      </c>
      <c r="J178" t="str">
        <f>IF(ISBLANK(VLOOKUP(G178,Practical!G:K,5,FALSE)),"BLANK",VLOOKUP(G178,Practical!G:K,5,FALSE))</f>
        <v>BLANK</v>
      </c>
      <c r="K178">
        <f t="shared" si="44"/>
        <v>0</v>
      </c>
    </row>
    <row r="179" spans="2:11" x14ac:dyDescent="0.3">
      <c r="B179">
        <v>0</v>
      </c>
      <c r="C179">
        <v>1</v>
      </c>
      <c r="D179">
        <v>1</v>
      </c>
      <c r="E179">
        <v>1</v>
      </c>
      <c r="F179">
        <v>2405</v>
      </c>
      <c r="G179">
        <v>2405.3000000000002</v>
      </c>
      <c r="I179">
        <v>0</v>
      </c>
      <c r="J179" t="str">
        <f>IF(ISBLANK(VLOOKUP(G179,Practical!G:K,5,FALSE)),"BLANK",VLOOKUP(G179,Practical!G:K,5,FALSE))</f>
        <v>BLANK</v>
      </c>
      <c r="K179">
        <f t="shared" si="44"/>
        <v>0</v>
      </c>
    </row>
    <row r="180" spans="2:11" x14ac:dyDescent="0.3">
      <c r="B180">
        <v>0</v>
      </c>
      <c r="C180">
        <v>1</v>
      </c>
      <c r="D180">
        <v>1</v>
      </c>
      <c r="E180">
        <v>1</v>
      </c>
      <c r="F180">
        <v>2405</v>
      </c>
      <c r="G180">
        <v>2405.4</v>
      </c>
      <c r="I180">
        <v>0</v>
      </c>
      <c r="J180" t="str">
        <f>IF(ISBLANK(VLOOKUP(G180,Practical!G:K,5,FALSE)),"BLANK",VLOOKUP(G180,Practical!G:K,5,FALSE))</f>
        <v>BLANK</v>
      </c>
      <c r="K180">
        <f t="shared" si="44"/>
        <v>0</v>
      </c>
    </row>
    <row r="181" spans="2:11" x14ac:dyDescent="0.3">
      <c r="B181">
        <v>0</v>
      </c>
      <c r="C181">
        <v>1</v>
      </c>
      <c r="D181">
        <v>1</v>
      </c>
      <c r="E181">
        <v>1</v>
      </c>
      <c r="F181">
        <v>2405</v>
      </c>
      <c r="G181">
        <v>2405.5</v>
      </c>
      <c r="I181">
        <v>0</v>
      </c>
      <c r="J181" t="str">
        <f>IF(ISBLANK(VLOOKUP(G181,Practical!G:K,5,FALSE)),"BLANK",VLOOKUP(G181,Practical!G:K,5,FALSE))</f>
        <v>BLANK</v>
      </c>
      <c r="K181">
        <f t="shared" si="44"/>
        <v>0</v>
      </c>
    </row>
    <row r="182" spans="2:11" x14ac:dyDescent="0.3">
      <c r="B182">
        <v>0</v>
      </c>
      <c r="C182">
        <v>1</v>
      </c>
      <c r="D182">
        <v>1</v>
      </c>
      <c r="E182">
        <v>1</v>
      </c>
      <c r="F182">
        <v>2405</v>
      </c>
      <c r="G182">
        <v>2405.6</v>
      </c>
      <c r="I182">
        <v>0</v>
      </c>
      <c r="J182" t="str">
        <f>IF(ISBLANK(VLOOKUP(G182,Practical!G:K,5,FALSE)),"BLANK",VLOOKUP(G182,Practical!G:K,5,FALSE))</f>
        <v>BLANK</v>
      </c>
      <c r="K182">
        <f t="shared" si="44"/>
        <v>0</v>
      </c>
    </row>
    <row r="183" spans="2:11" x14ac:dyDescent="0.3">
      <c r="B183">
        <v>0</v>
      </c>
      <c r="C183">
        <v>0</v>
      </c>
      <c r="D183">
        <v>1</v>
      </c>
      <c r="E183">
        <v>1</v>
      </c>
      <c r="F183">
        <v>2406</v>
      </c>
      <c r="G183">
        <v>2406.1</v>
      </c>
      <c r="I183">
        <v>0</v>
      </c>
      <c r="J183" t="str">
        <f>IF(ISBLANK(VLOOKUP(G183,Practical!G:K,5,FALSE)),"BLANK",VLOOKUP(G183,Practical!G:K,5,FALSE))</f>
        <v>BLANK</v>
      </c>
      <c r="K183">
        <f t="shared" si="44"/>
        <v>0</v>
      </c>
    </row>
    <row r="184" spans="2:11" x14ac:dyDescent="0.3">
      <c r="B184">
        <v>0</v>
      </c>
      <c r="C184">
        <v>0</v>
      </c>
      <c r="D184">
        <v>1</v>
      </c>
      <c r="E184">
        <v>1</v>
      </c>
      <c r="F184">
        <v>2406</v>
      </c>
      <c r="G184">
        <v>2406.1999999999998</v>
      </c>
      <c r="I184">
        <v>0</v>
      </c>
      <c r="J184" t="str">
        <f>IF(ISBLANK(VLOOKUP(G184,Practical!G:K,5,FALSE)),"BLANK",VLOOKUP(G184,Practical!G:K,5,FALSE))</f>
        <v>BLANK</v>
      </c>
      <c r="K184">
        <f t="shared" si="44"/>
        <v>0</v>
      </c>
    </row>
    <row r="185" spans="2:11" x14ac:dyDescent="0.3">
      <c r="B185">
        <v>0</v>
      </c>
      <c r="C185">
        <v>1</v>
      </c>
      <c r="D185">
        <v>1</v>
      </c>
      <c r="E185">
        <v>1</v>
      </c>
      <c r="F185">
        <v>2407</v>
      </c>
      <c r="G185">
        <v>2407.1</v>
      </c>
      <c r="I185">
        <v>0</v>
      </c>
      <c r="J185" t="str">
        <f>IF(ISBLANK(VLOOKUP(G185,Practical!G:K,5,FALSE)),"BLANK",VLOOKUP(G185,Practical!G:K,5,FALSE))</f>
        <v>BLANK</v>
      </c>
      <c r="K185">
        <f t="shared" si="44"/>
        <v>0</v>
      </c>
    </row>
    <row r="186" spans="2:11" x14ac:dyDescent="0.3">
      <c r="B186">
        <v>0</v>
      </c>
      <c r="C186">
        <v>1</v>
      </c>
      <c r="D186">
        <v>1</v>
      </c>
      <c r="E186">
        <v>1</v>
      </c>
      <c r="F186">
        <v>2407</v>
      </c>
      <c r="G186">
        <v>2407.1999999999998</v>
      </c>
      <c r="I186">
        <v>0</v>
      </c>
      <c r="J186" t="str">
        <f>IF(ISBLANK(VLOOKUP(G186,Practical!G:K,5,FALSE)),"BLANK",VLOOKUP(G186,Practical!G:K,5,FALSE))</f>
        <v>BLANK</v>
      </c>
      <c r="K186">
        <f t="shared" si="44"/>
        <v>0</v>
      </c>
    </row>
    <row r="187" spans="2:11" x14ac:dyDescent="0.3">
      <c r="B187">
        <v>0</v>
      </c>
      <c r="C187">
        <v>1</v>
      </c>
      <c r="D187">
        <v>1</v>
      </c>
      <c r="E187">
        <v>1</v>
      </c>
      <c r="F187">
        <v>2407</v>
      </c>
      <c r="G187">
        <v>2407.3000000000002</v>
      </c>
      <c r="I187">
        <v>0</v>
      </c>
      <c r="J187" t="str">
        <f>IF(ISBLANK(VLOOKUP(G187,Practical!G:K,5,FALSE)),"BLANK",VLOOKUP(G187,Practical!G:K,5,FALSE))</f>
        <v>BLANK</v>
      </c>
      <c r="K187">
        <f t="shared" si="44"/>
        <v>0</v>
      </c>
    </row>
    <row r="188" spans="2:11" x14ac:dyDescent="0.3">
      <c r="B188">
        <v>0</v>
      </c>
      <c r="C188">
        <v>1</v>
      </c>
      <c r="D188">
        <v>1</v>
      </c>
      <c r="E188">
        <v>1</v>
      </c>
      <c r="F188">
        <v>2408</v>
      </c>
      <c r="G188">
        <v>2408.1</v>
      </c>
      <c r="I188">
        <v>0</v>
      </c>
      <c r="J188" t="str">
        <f>IF(ISBLANK(VLOOKUP(G188,Practical!G:K,5,FALSE)),"BLANK",VLOOKUP(G188,Practical!G:K,5,FALSE))</f>
        <v>BLANK</v>
      </c>
      <c r="K188">
        <f t="shared" si="44"/>
        <v>0</v>
      </c>
    </row>
    <row r="189" spans="2:11" x14ac:dyDescent="0.3">
      <c r="B189">
        <v>0</v>
      </c>
      <c r="C189">
        <v>1</v>
      </c>
      <c r="D189">
        <v>1</v>
      </c>
      <c r="E189">
        <v>1</v>
      </c>
      <c r="F189">
        <v>2408</v>
      </c>
      <c r="G189">
        <v>2408.1999999999998</v>
      </c>
      <c r="I189">
        <v>0</v>
      </c>
      <c r="J189" t="str">
        <f>IF(ISBLANK(VLOOKUP(G189,Practical!G:K,5,FALSE)),"BLANK",VLOOKUP(G189,Practical!G:K,5,FALSE))</f>
        <v>BLANK</v>
      </c>
      <c r="K189">
        <f t="shared" si="44"/>
        <v>0</v>
      </c>
    </row>
    <row r="190" spans="2:11" x14ac:dyDescent="0.3">
      <c r="B190">
        <v>0</v>
      </c>
      <c r="C190">
        <v>1</v>
      </c>
      <c r="D190">
        <v>1</v>
      </c>
      <c r="E190">
        <v>1</v>
      </c>
      <c r="F190">
        <v>2408</v>
      </c>
      <c r="G190">
        <v>2408.3000000000002</v>
      </c>
      <c r="I190">
        <v>0</v>
      </c>
      <c r="J190" t="str">
        <f>IF(ISBLANK(VLOOKUP(G190,Practical!G:K,5,FALSE)),"BLANK",VLOOKUP(G190,Practical!G:K,5,FALSE))</f>
        <v>BLANK</v>
      </c>
      <c r="K190">
        <f t="shared" si="44"/>
        <v>0</v>
      </c>
    </row>
    <row r="191" spans="2:11" x14ac:dyDescent="0.3">
      <c r="B191">
        <v>0</v>
      </c>
      <c r="C191">
        <v>1</v>
      </c>
      <c r="D191">
        <v>1</v>
      </c>
      <c r="E191">
        <v>1</v>
      </c>
      <c r="F191">
        <v>2409</v>
      </c>
      <c r="G191">
        <v>2409.1</v>
      </c>
      <c r="I191">
        <v>0</v>
      </c>
      <c r="J191" t="str">
        <f>IF(ISBLANK(VLOOKUP(G191,Practical!G:K,5,FALSE)),"BLANK",VLOOKUP(G191,Practical!G:K,5,FALSE))</f>
        <v>BLANK</v>
      </c>
      <c r="K191">
        <f t="shared" si="44"/>
        <v>0</v>
      </c>
    </row>
    <row r="192" spans="2:11" x14ac:dyDescent="0.3">
      <c r="B192">
        <v>0</v>
      </c>
      <c r="C192">
        <v>1</v>
      </c>
      <c r="D192">
        <v>1</v>
      </c>
      <c r="E192">
        <v>1</v>
      </c>
      <c r="F192">
        <v>2409</v>
      </c>
      <c r="G192">
        <v>2409.1999999999998</v>
      </c>
      <c r="I192">
        <v>0</v>
      </c>
      <c r="J192" t="str">
        <f>IF(ISBLANK(VLOOKUP(G192,Practical!G:K,5,FALSE)),"BLANK",VLOOKUP(G192,Practical!G:K,5,FALSE))</f>
        <v>BLANK</v>
      </c>
      <c r="K192">
        <f t="shared" si="44"/>
        <v>0</v>
      </c>
    </row>
    <row r="193" spans="2:11" x14ac:dyDescent="0.3">
      <c r="B193">
        <v>0</v>
      </c>
      <c r="C193">
        <v>1</v>
      </c>
      <c r="D193">
        <v>1</v>
      </c>
      <c r="E193">
        <v>1</v>
      </c>
      <c r="F193">
        <v>2410</v>
      </c>
      <c r="G193">
        <v>2410.1</v>
      </c>
      <c r="I193">
        <v>1</v>
      </c>
      <c r="J193" t="str">
        <f>IF(ISBLANK(VLOOKUP(G193,Practical!G:K,5,FALSE)),"BLANK",VLOOKUP(G193,Practical!G:K,5,FALSE))</f>
        <v>BLANK</v>
      </c>
      <c r="K193">
        <f t="shared" si="44"/>
        <v>1</v>
      </c>
    </row>
    <row r="194" spans="2:11" x14ac:dyDescent="0.3">
      <c r="B194">
        <v>0</v>
      </c>
      <c r="C194">
        <v>1</v>
      </c>
      <c r="D194">
        <v>1</v>
      </c>
      <c r="E194">
        <v>1</v>
      </c>
      <c r="F194">
        <v>2411</v>
      </c>
      <c r="G194">
        <v>2411.1</v>
      </c>
      <c r="I194">
        <v>0</v>
      </c>
      <c r="J194" t="str">
        <f>IF(ISBLANK(VLOOKUP(G194,Practical!G:K,5,FALSE)),"BLANK",VLOOKUP(G194,Practical!G:K,5,FALSE))</f>
        <v>BLANK</v>
      </c>
      <c r="K194">
        <f t="shared" si="44"/>
        <v>0</v>
      </c>
    </row>
    <row r="195" spans="2:11" x14ac:dyDescent="0.3">
      <c r="B195">
        <v>0</v>
      </c>
      <c r="C195">
        <v>1</v>
      </c>
      <c r="D195">
        <v>1</v>
      </c>
      <c r="E195">
        <v>1</v>
      </c>
      <c r="F195">
        <v>2411</v>
      </c>
      <c r="G195">
        <v>2411.1999999999998</v>
      </c>
      <c r="I195">
        <v>0</v>
      </c>
      <c r="J195" t="str">
        <f>IF(ISBLANK(VLOOKUP(G195,Practical!G:K,5,FALSE)),"BLANK",VLOOKUP(G195,Practical!G:K,5,FALSE))</f>
        <v>BLANK</v>
      </c>
      <c r="K195">
        <f t="shared" ref="K195:K258" si="46">IF(SUMIFS(J:J, F:F, F195, I:I, 1) &lt; SUMIFS(I:I, F:F, F195, I:I, 1), 1, 0)</f>
        <v>0</v>
      </c>
    </row>
    <row r="196" spans="2:11" x14ac:dyDescent="0.3">
      <c r="B196">
        <v>0</v>
      </c>
      <c r="C196">
        <v>1</v>
      </c>
      <c r="D196">
        <v>1</v>
      </c>
      <c r="E196">
        <v>1</v>
      </c>
      <c r="F196">
        <v>2411</v>
      </c>
      <c r="G196">
        <v>2411.3000000000002</v>
      </c>
      <c r="I196">
        <v>0</v>
      </c>
      <c r="J196" t="str">
        <f>IF(ISBLANK(VLOOKUP(G196,Practical!G:K,5,FALSE)),"BLANK",VLOOKUP(G196,Practical!G:K,5,FALSE))</f>
        <v>BLANK</v>
      </c>
      <c r="K196">
        <f t="shared" si="46"/>
        <v>0</v>
      </c>
    </row>
    <row r="197" spans="2:11" x14ac:dyDescent="0.3">
      <c r="B197">
        <v>0</v>
      </c>
      <c r="C197">
        <v>1</v>
      </c>
      <c r="D197">
        <v>1</v>
      </c>
      <c r="E197">
        <v>1</v>
      </c>
      <c r="F197">
        <v>2411</v>
      </c>
      <c r="G197">
        <v>2411.4</v>
      </c>
      <c r="I197">
        <v>0</v>
      </c>
      <c r="J197" t="str">
        <f>IF(ISBLANK(VLOOKUP(G197,Practical!G:K,5,FALSE)),"BLANK",VLOOKUP(G197,Practical!G:K,5,FALSE))</f>
        <v>BLANK</v>
      </c>
      <c r="K197">
        <f t="shared" si="46"/>
        <v>0</v>
      </c>
    </row>
    <row r="198" spans="2:11" x14ac:dyDescent="0.3">
      <c r="B198">
        <v>0</v>
      </c>
      <c r="C198">
        <v>1</v>
      </c>
      <c r="D198">
        <v>1</v>
      </c>
      <c r="E198">
        <v>1</v>
      </c>
      <c r="F198">
        <v>2411</v>
      </c>
      <c r="G198">
        <v>2411.5</v>
      </c>
      <c r="I198">
        <v>0</v>
      </c>
      <c r="J198" t="str">
        <f>IF(ISBLANK(VLOOKUP(G198,Practical!G:K,5,FALSE)),"BLANK",VLOOKUP(G198,Practical!G:K,5,FALSE))</f>
        <v>BLANK</v>
      </c>
      <c r="K198">
        <f t="shared" si="46"/>
        <v>0</v>
      </c>
    </row>
    <row r="199" spans="2:11" x14ac:dyDescent="0.3">
      <c r="B199">
        <v>0</v>
      </c>
      <c r="C199">
        <v>1</v>
      </c>
      <c r="D199">
        <v>1</v>
      </c>
      <c r="E199">
        <v>1</v>
      </c>
      <c r="F199">
        <v>2412</v>
      </c>
      <c r="G199">
        <v>2412.1</v>
      </c>
      <c r="I199">
        <v>0</v>
      </c>
      <c r="J199" t="str">
        <f>IF(ISBLANK(VLOOKUP(G199,Practical!G:K,5,FALSE)),"BLANK",VLOOKUP(G199,Practical!G:K,5,FALSE))</f>
        <v>BLANK</v>
      </c>
      <c r="K199">
        <f t="shared" si="46"/>
        <v>0</v>
      </c>
    </row>
    <row r="200" spans="2:11" x14ac:dyDescent="0.3">
      <c r="B200">
        <v>0</v>
      </c>
      <c r="C200">
        <v>1</v>
      </c>
      <c r="D200">
        <v>1</v>
      </c>
      <c r="E200">
        <v>1</v>
      </c>
      <c r="F200">
        <v>2412</v>
      </c>
      <c r="G200">
        <v>2412.1999999999998</v>
      </c>
      <c r="I200">
        <v>0</v>
      </c>
      <c r="J200" t="str">
        <f>IF(ISBLANK(VLOOKUP(G200,Practical!G:K,5,FALSE)),"BLANK",VLOOKUP(G200,Practical!G:K,5,FALSE))</f>
        <v>BLANK</v>
      </c>
      <c r="K200">
        <f t="shared" si="46"/>
        <v>0</v>
      </c>
    </row>
    <row r="201" spans="2:11" x14ac:dyDescent="0.3">
      <c r="B201">
        <v>0</v>
      </c>
      <c r="C201">
        <v>1</v>
      </c>
      <c r="D201">
        <v>1</v>
      </c>
      <c r="E201">
        <v>1</v>
      </c>
      <c r="F201">
        <v>2412</v>
      </c>
      <c r="G201">
        <v>2412.3000000000002</v>
      </c>
      <c r="I201">
        <v>0</v>
      </c>
      <c r="J201" t="str">
        <f>IF(ISBLANK(VLOOKUP(G201,Practical!G:K,5,FALSE)),"BLANK",VLOOKUP(G201,Practical!G:K,5,FALSE))</f>
        <v>BLANK</v>
      </c>
      <c r="K201">
        <f t="shared" si="46"/>
        <v>0</v>
      </c>
    </row>
    <row r="202" spans="2:11" x14ac:dyDescent="0.3">
      <c r="B202">
        <v>0</v>
      </c>
      <c r="C202">
        <v>1</v>
      </c>
      <c r="D202">
        <v>1</v>
      </c>
      <c r="E202">
        <v>1</v>
      </c>
      <c r="F202">
        <v>2413</v>
      </c>
      <c r="G202">
        <v>2413.1</v>
      </c>
      <c r="I202">
        <v>0</v>
      </c>
      <c r="J202" t="str">
        <f>IF(ISBLANK(VLOOKUP(G202,Practical!G:K,5,FALSE)),"BLANK",VLOOKUP(G202,Practical!G:K,5,FALSE))</f>
        <v>BLANK</v>
      </c>
      <c r="K202">
        <f t="shared" si="46"/>
        <v>0</v>
      </c>
    </row>
    <row r="203" spans="2:11" x14ac:dyDescent="0.3">
      <c r="B203">
        <v>0</v>
      </c>
      <c r="C203">
        <v>1</v>
      </c>
      <c r="D203">
        <v>1</v>
      </c>
      <c r="E203">
        <v>1</v>
      </c>
      <c r="F203">
        <v>2413</v>
      </c>
      <c r="G203">
        <v>2413.1999999999998</v>
      </c>
      <c r="I203">
        <v>0</v>
      </c>
      <c r="J203" t="str">
        <f>IF(ISBLANK(VLOOKUP(G203,Practical!G:K,5,FALSE)),"BLANK",VLOOKUP(G203,Practical!G:K,5,FALSE))</f>
        <v>BLANK</v>
      </c>
      <c r="K203">
        <f t="shared" si="46"/>
        <v>0</v>
      </c>
    </row>
    <row r="204" spans="2:11" x14ac:dyDescent="0.3">
      <c r="B204">
        <v>0</v>
      </c>
      <c r="C204">
        <v>1</v>
      </c>
      <c r="D204">
        <v>1</v>
      </c>
      <c r="E204">
        <v>1</v>
      </c>
      <c r="F204">
        <v>2414</v>
      </c>
      <c r="G204">
        <v>2414.1</v>
      </c>
      <c r="I204">
        <v>1</v>
      </c>
      <c r="J204" t="str">
        <f>IF(ISBLANK(VLOOKUP(G204,Practical!G:K,5,FALSE)),"BLANK",VLOOKUP(G204,Practical!G:K,5,FALSE))</f>
        <v>BLANK</v>
      </c>
      <c r="K204">
        <f t="shared" si="46"/>
        <v>1</v>
      </c>
    </row>
    <row r="205" spans="2:11" x14ac:dyDescent="0.3">
      <c r="B205">
        <v>0</v>
      </c>
      <c r="C205">
        <v>0</v>
      </c>
      <c r="D205">
        <v>0</v>
      </c>
      <c r="E205">
        <v>1</v>
      </c>
      <c r="F205">
        <v>2415</v>
      </c>
      <c r="G205">
        <v>2415.1</v>
      </c>
      <c r="I205">
        <v>0</v>
      </c>
      <c r="J205" t="str">
        <f>IF(ISBLANK(VLOOKUP(G205,Practical!G:K,5,FALSE)),"BLANK",VLOOKUP(G205,Practical!G:K,5,FALSE))</f>
        <v>BLANK</v>
      </c>
      <c r="K205">
        <f t="shared" si="46"/>
        <v>0</v>
      </c>
    </row>
    <row r="206" spans="2:11" x14ac:dyDescent="0.3">
      <c r="B206">
        <v>0</v>
      </c>
      <c r="C206">
        <v>0</v>
      </c>
      <c r="D206">
        <v>0</v>
      </c>
      <c r="E206">
        <v>1</v>
      </c>
      <c r="F206">
        <v>2415</v>
      </c>
      <c r="G206">
        <v>2415.1999999999998</v>
      </c>
      <c r="I206">
        <v>0</v>
      </c>
      <c r="J206" t="str">
        <f>IF(ISBLANK(VLOOKUP(G206,Practical!G:K,5,FALSE)),"BLANK",VLOOKUP(G206,Practical!G:K,5,FALSE))</f>
        <v>BLANK</v>
      </c>
      <c r="K206">
        <f t="shared" si="46"/>
        <v>0</v>
      </c>
    </row>
    <row r="207" spans="2:11" x14ac:dyDescent="0.3">
      <c r="B207">
        <v>0</v>
      </c>
      <c r="C207">
        <v>0</v>
      </c>
      <c r="D207">
        <v>0</v>
      </c>
      <c r="E207">
        <v>1</v>
      </c>
      <c r="F207">
        <v>2415</v>
      </c>
      <c r="G207">
        <v>2415.3000000000002</v>
      </c>
      <c r="I207">
        <v>0</v>
      </c>
      <c r="J207" t="str">
        <f>IF(ISBLANK(VLOOKUP(G207,Practical!G:K,5,FALSE)),"BLANK",VLOOKUP(G207,Practical!G:K,5,FALSE))</f>
        <v>BLANK</v>
      </c>
      <c r="K207">
        <f t="shared" si="46"/>
        <v>0</v>
      </c>
    </row>
    <row r="208" spans="2:11" x14ac:dyDescent="0.3">
      <c r="B208">
        <v>0</v>
      </c>
      <c r="C208">
        <v>0</v>
      </c>
      <c r="D208">
        <v>0</v>
      </c>
      <c r="E208">
        <v>1</v>
      </c>
      <c r="F208">
        <v>2415</v>
      </c>
      <c r="G208">
        <v>2415.4</v>
      </c>
      <c r="I208">
        <v>0</v>
      </c>
      <c r="J208" t="str">
        <f>IF(ISBLANK(VLOOKUP(G208,Practical!G:K,5,FALSE)),"BLANK",VLOOKUP(G208,Practical!G:K,5,FALSE))</f>
        <v>BLANK</v>
      </c>
      <c r="K208">
        <f t="shared" si="46"/>
        <v>0</v>
      </c>
    </row>
    <row r="209" spans="2:11" x14ac:dyDescent="0.3">
      <c r="B209">
        <v>0</v>
      </c>
      <c r="C209">
        <v>0</v>
      </c>
      <c r="D209">
        <v>1</v>
      </c>
      <c r="E209">
        <v>1</v>
      </c>
      <c r="F209">
        <v>2416</v>
      </c>
      <c r="G209">
        <v>2416.1</v>
      </c>
      <c r="I209">
        <v>1</v>
      </c>
      <c r="J209" t="str">
        <f>IF(ISBLANK(VLOOKUP(G209,Practical!G:K,5,FALSE)),"BLANK",VLOOKUP(G209,Practical!G:K,5,FALSE))</f>
        <v>BLANK</v>
      </c>
      <c r="K209">
        <f t="shared" si="46"/>
        <v>1</v>
      </c>
    </row>
    <row r="210" spans="2:11" x14ac:dyDescent="0.3">
      <c r="B210">
        <v>0</v>
      </c>
      <c r="C210">
        <v>1</v>
      </c>
      <c r="D210">
        <v>1</v>
      </c>
      <c r="E210">
        <v>1</v>
      </c>
      <c r="F210">
        <v>2417</v>
      </c>
      <c r="G210">
        <v>2417.1</v>
      </c>
      <c r="I210">
        <v>1</v>
      </c>
      <c r="J210" t="str">
        <f>IF(ISBLANK(VLOOKUP(G210,Practical!G:K,5,FALSE)),"BLANK",VLOOKUP(G210,Practical!G:K,5,FALSE))</f>
        <v>BLANK</v>
      </c>
      <c r="K210">
        <f t="shared" si="46"/>
        <v>1</v>
      </c>
    </row>
    <row r="211" spans="2:11" x14ac:dyDescent="0.3">
      <c r="B211">
        <v>0</v>
      </c>
      <c r="C211">
        <v>1</v>
      </c>
      <c r="D211">
        <v>1</v>
      </c>
      <c r="E211">
        <v>1</v>
      </c>
      <c r="F211">
        <v>2418</v>
      </c>
      <c r="G211">
        <v>2418.1</v>
      </c>
      <c r="I211">
        <v>0</v>
      </c>
      <c r="J211" t="str">
        <f>IF(ISBLANK(VLOOKUP(G211,Practical!G:K,5,FALSE)),"BLANK",VLOOKUP(G211,Practical!G:K,5,FALSE))</f>
        <v>BLANK</v>
      </c>
      <c r="K211">
        <f t="shared" si="46"/>
        <v>0</v>
      </c>
    </row>
    <row r="212" spans="2:11" x14ac:dyDescent="0.3">
      <c r="B212">
        <v>0</v>
      </c>
      <c r="C212">
        <v>1</v>
      </c>
      <c r="D212">
        <v>1</v>
      </c>
      <c r="E212">
        <v>1</v>
      </c>
      <c r="F212">
        <v>2418</v>
      </c>
      <c r="G212">
        <v>2418.1999999999998</v>
      </c>
      <c r="I212">
        <v>0</v>
      </c>
      <c r="J212" t="str">
        <f>IF(ISBLANK(VLOOKUP(G212,Practical!G:K,5,FALSE)),"BLANK",VLOOKUP(G212,Practical!G:K,5,FALSE))</f>
        <v>BLANK</v>
      </c>
      <c r="K212">
        <f t="shared" si="46"/>
        <v>0</v>
      </c>
    </row>
    <row r="213" spans="2:11" x14ac:dyDescent="0.3">
      <c r="B213">
        <v>0</v>
      </c>
      <c r="C213">
        <v>1</v>
      </c>
      <c r="D213">
        <v>1</v>
      </c>
      <c r="E213">
        <v>1</v>
      </c>
      <c r="F213">
        <v>2418</v>
      </c>
      <c r="G213">
        <v>2418.3000000000002</v>
      </c>
      <c r="I213">
        <v>0</v>
      </c>
      <c r="J213" t="str">
        <f>IF(ISBLANK(VLOOKUP(G213,Practical!G:K,5,FALSE)),"BLANK",VLOOKUP(G213,Practical!G:K,5,FALSE))</f>
        <v>BLANK</v>
      </c>
      <c r="K213">
        <f t="shared" si="46"/>
        <v>0</v>
      </c>
    </row>
    <row r="214" spans="2:11" x14ac:dyDescent="0.3">
      <c r="B214">
        <v>0</v>
      </c>
      <c r="C214">
        <v>1</v>
      </c>
      <c r="D214">
        <v>1</v>
      </c>
      <c r="E214">
        <v>1</v>
      </c>
      <c r="F214">
        <v>2418</v>
      </c>
      <c r="G214">
        <v>2418.4</v>
      </c>
      <c r="I214">
        <v>0</v>
      </c>
      <c r="J214" t="str">
        <f>IF(ISBLANK(VLOOKUP(G214,Practical!G:K,5,FALSE)),"BLANK",VLOOKUP(G214,Practical!G:K,5,FALSE))</f>
        <v>BLANK</v>
      </c>
      <c r="K214">
        <f t="shared" si="46"/>
        <v>0</v>
      </c>
    </row>
    <row r="215" spans="2:11" x14ac:dyDescent="0.3">
      <c r="B215">
        <v>0</v>
      </c>
      <c r="C215">
        <v>1</v>
      </c>
      <c r="D215">
        <v>1</v>
      </c>
      <c r="E215">
        <v>1</v>
      </c>
      <c r="F215">
        <v>2419</v>
      </c>
      <c r="G215">
        <v>2419.1</v>
      </c>
      <c r="I215">
        <v>1</v>
      </c>
      <c r="J215" t="str">
        <f>IF(ISBLANK(VLOOKUP(G215,Practical!G:K,5,FALSE)),"BLANK",VLOOKUP(G215,Practical!G:K,5,FALSE))</f>
        <v>BLANK</v>
      </c>
      <c r="K215">
        <f t="shared" si="46"/>
        <v>1</v>
      </c>
    </row>
    <row r="216" spans="2:11" x14ac:dyDescent="0.3">
      <c r="B216">
        <v>0</v>
      </c>
      <c r="C216">
        <v>1</v>
      </c>
      <c r="D216">
        <v>1</v>
      </c>
      <c r="E216">
        <v>1</v>
      </c>
      <c r="F216">
        <v>2420</v>
      </c>
      <c r="G216">
        <v>2420.1</v>
      </c>
      <c r="I216">
        <v>1</v>
      </c>
      <c r="J216" t="str">
        <f>IF(ISBLANK(VLOOKUP(G216,Practical!G:K,5,FALSE)),"BLANK",VLOOKUP(G216,Practical!G:K,5,FALSE))</f>
        <v>BLANK</v>
      </c>
      <c r="K216">
        <f t="shared" si="46"/>
        <v>1</v>
      </c>
    </row>
    <row r="217" spans="2:11" x14ac:dyDescent="0.3">
      <c r="B217">
        <v>0</v>
      </c>
      <c r="C217">
        <v>1</v>
      </c>
      <c r="D217">
        <v>1</v>
      </c>
      <c r="E217">
        <v>1</v>
      </c>
      <c r="F217">
        <v>2421</v>
      </c>
      <c r="G217">
        <v>2421.1</v>
      </c>
      <c r="I217">
        <v>1</v>
      </c>
      <c r="J217" t="str">
        <f>IF(ISBLANK(VLOOKUP(G217,Practical!G:K,5,FALSE)),"BLANK",VLOOKUP(G217,Practical!G:K,5,FALSE))</f>
        <v>BLANK</v>
      </c>
      <c r="K217">
        <f t="shared" si="46"/>
        <v>1</v>
      </c>
    </row>
    <row r="218" spans="2:11" x14ac:dyDescent="0.3">
      <c r="B218">
        <v>0</v>
      </c>
      <c r="C218">
        <v>1</v>
      </c>
      <c r="D218">
        <v>1</v>
      </c>
      <c r="E218">
        <v>1</v>
      </c>
      <c r="F218">
        <v>2422</v>
      </c>
      <c r="G218">
        <v>2422.1</v>
      </c>
      <c r="I218">
        <v>0</v>
      </c>
      <c r="J218" t="str">
        <f>IF(ISBLANK(VLOOKUP(G218,Practical!G:K,5,FALSE)),"BLANK",VLOOKUP(G218,Practical!G:K,5,FALSE))</f>
        <v>BLANK</v>
      </c>
      <c r="K218">
        <f t="shared" si="46"/>
        <v>0</v>
      </c>
    </row>
    <row r="219" spans="2:11" x14ac:dyDescent="0.3">
      <c r="B219">
        <v>0</v>
      </c>
      <c r="C219">
        <v>1</v>
      </c>
      <c r="D219">
        <v>1</v>
      </c>
      <c r="E219">
        <v>1</v>
      </c>
      <c r="F219">
        <v>2422</v>
      </c>
      <c r="G219">
        <v>2422.1999999999998</v>
      </c>
      <c r="I219">
        <v>0</v>
      </c>
      <c r="J219" t="str">
        <f>IF(ISBLANK(VLOOKUP(G219,Practical!G:K,5,FALSE)),"BLANK",VLOOKUP(G219,Practical!G:K,5,FALSE))</f>
        <v>BLANK</v>
      </c>
      <c r="K219">
        <f t="shared" si="46"/>
        <v>0</v>
      </c>
    </row>
    <row r="220" spans="2:11" x14ac:dyDescent="0.3">
      <c r="B220">
        <v>0</v>
      </c>
      <c r="C220">
        <v>1</v>
      </c>
      <c r="D220">
        <v>1</v>
      </c>
      <c r="E220">
        <v>1</v>
      </c>
      <c r="F220">
        <v>2423</v>
      </c>
      <c r="G220">
        <v>2423.1</v>
      </c>
      <c r="I220">
        <v>0</v>
      </c>
      <c r="J220" t="str">
        <f>IF(ISBLANK(VLOOKUP(G220,Practical!G:K,5,FALSE)),"BLANK",VLOOKUP(G220,Practical!G:K,5,FALSE))</f>
        <v>BLANK</v>
      </c>
      <c r="K220">
        <f t="shared" si="46"/>
        <v>0</v>
      </c>
    </row>
    <row r="221" spans="2:11" x14ac:dyDescent="0.3">
      <c r="B221">
        <v>0</v>
      </c>
      <c r="C221">
        <v>1</v>
      </c>
      <c r="D221">
        <v>1</v>
      </c>
      <c r="E221">
        <v>1</v>
      </c>
      <c r="F221">
        <v>2423</v>
      </c>
      <c r="G221">
        <v>2423.1999999999998</v>
      </c>
      <c r="I221">
        <v>0</v>
      </c>
      <c r="J221" t="str">
        <f>IF(ISBLANK(VLOOKUP(G221,Practical!G:K,5,FALSE)),"BLANK",VLOOKUP(G221,Practical!G:K,5,FALSE))</f>
        <v>BLANK</v>
      </c>
      <c r="K221">
        <f t="shared" si="46"/>
        <v>0</v>
      </c>
    </row>
    <row r="222" spans="2:11" x14ac:dyDescent="0.3">
      <c r="B222">
        <v>0</v>
      </c>
      <c r="C222">
        <v>0</v>
      </c>
      <c r="D222">
        <v>1</v>
      </c>
      <c r="E222">
        <v>1</v>
      </c>
      <c r="F222">
        <v>2424</v>
      </c>
      <c r="G222">
        <v>2424.1</v>
      </c>
      <c r="I222">
        <v>0</v>
      </c>
      <c r="J222" t="str">
        <f>IF(ISBLANK(VLOOKUP(G222,Practical!G:K,5,FALSE)),"BLANK",VLOOKUP(G222,Practical!G:K,5,FALSE))</f>
        <v>BLANK</v>
      </c>
      <c r="K222">
        <f t="shared" si="46"/>
        <v>0</v>
      </c>
    </row>
    <row r="223" spans="2:11" x14ac:dyDescent="0.3">
      <c r="B223">
        <v>0</v>
      </c>
      <c r="C223">
        <v>0</v>
      </c>
      <c r="D223">
        <v>1</v>
      </c>
      <c r="E223">
        <v>1</v>
      </c>
      <c r="F223">
        <v>2424</v>
      </c>
      <c r="G223">
        <v>2424.1999999999998</v>
      </c>
      <c r="I223">
        <v>0</v>
      </c>
      <c r="J223" t="str">
        <f>IF(ISBLANK(VLOOKUP(G223,Practical!G:K,5,FALSE)),"BLANK",VLOOKUP(G223,Practical!G:K,5,FALSE))</f>
        <v>BLANK</v>
      </c>
      <c r="K223">
        <f t="shared" si="46"/>
        <v>0</v>
      </c>
    </row>
    <row r="224" spans="2:11" x14ac:dyDescent="0.3">
      <c r="B224">
        <v>0</v>
      </c>
      <c r="C224">
        <v>0</v>
      </c>
      <c r="D224">
        <v>0</v>
      </c>
      <c r="E224">
        <v>1</v>
      </c>
      <c r="F224">
        <v>2425</v>
      </c>
      <c r="G224">
        <v>2425.1</v>
      </c>
      <c r="I224">
        <v>0</v>
      </c>
      <c r="J224" t="str">
        <f>IF(ISBLANK(VLOOKUP(G224,Practical!G:K,5,FALSE)),"BLANK",VLOOKUP(G224,Practical!G:K,5,FALSE))</f>
        <v>BLANK</v>
      </c>
      <c r="K224">
        <f t="shared" si="46"/>
        <v>0</v>
      </c>
    </row>
    <row r="225" spans="2:11" x14ac:dyDescent="0.3">
      <c r="B225">
        <v>0</v>
      </c>
      <c r="C225">
        <v>0</v>
      </c>
      <c r="D225">
        <v>0</v>
      </c>
      <c r="E225">
        <v>1</v>
      </c>
      <c r="F225">
        <v>2425</v>
      </c>
      <c r="G225">
        <v>2425.1999999999998</v>
      </c>
      <c r="I225">
        <v>0</v>
      </c>
      <c r="J225" t="str">
        <f>IF(ISBLANK(VLOOKUP(G225,Practical!G:K,5,FALSE)),"BLANK",VLOOKUP(G225,Practical!G:K,5,FALSE))</f>
        <v>BLANK</v>
      </c>
      <c r="K225">
        <f t="shared" si="46"/>
        <v>0</v>
      </c>
    </row>
    <row r="226" spans="2:11" x14ac:dyDescent="0.3">
      <c r="B226">
        <v>0</v>
      </c>
      <c r="C226">
        <v>1</v>
      </c>
      <c r="D226">
        <v>1</v>
      </c>
      <c r="E226">
        <v>1</v>
      </c>
      <c r="F226">
        <v>2426</v>
      </c>
      <c r="G226">
        <v>2426.1</v>
      </c>
      <c r="I226">
        <v>0</v>
      </c>
      <c r="J226" t="str">
        <f>IF(ISBLANK(VLOOKUP(G226,Practical!G:K,5,FALSE)),"BLANK",VLOOKUP(G226,Practical!G:K,5,FALSE))</f>
        <v>BLANK</v>
      </c>
      <c r="K226">
        <f t="shared" si="46"/>
        <v>0</v>
      </c>
    </row>
    <row r="227" spans="2:11" x14ac:dyDescent="0.3">
      <c r="B227">
        <v>0</v>
      </c>
      <c r="C227">
        <v>1</v>
      </c>
      <c r="D227">
        <v>1</v>
      </c>
      <c r="E227">
        <v>1</v>
      </c>
      <c r="F227">
        <v>2426</v>
      </c>
      <c r="G227">
        <v>2426.1999999999998</v>
      </c>
      <c r="I227">
        <v>0</v>
      </c>
      <c r="J227" t="str">
        <f>IF(ISBLANK(VLOOKUP(G227,Practical!G:K,5,FALSE)),"BLANK",VLOOKUP(G227,Practical!G:K,5,FALSE))</f>
        <v>BLANK</v>
      </c>
      <c r="K227">
        <f t="shared" si="46"/>
        <v>0</v>
      </c>
    </row>
    <row r="228" spans="2:11" x14ac:dyDescent="0.3">
      <c r="B228">
        <v>0</v>
      </c>
      <c r="C228">
        <v>1</v>
      </c>
      <c r="D228">
        <v>1</v>
      </c>
      <c r="E228">
        <v>1</v>
      </c>
      <c r="F228">
        <v>2426</v>
      </c>
      <c r="G228">
        <v>2426.3000000000002</v>
      </c>
      <c r="I228">
        <v>0</v>
      </c>
      <c r="J228" t="str">
        <f>IF(ISBLANK(VLOOKUP(G228,Practical!G:K,5,FALSE)),"BLANK",VLOOKUP(G228,Practical!G:K,5,FALSE))</f>
        <v>BLANK</v>
      </c>
      <c r="K228">
        <f t="shared" si="46"/>
        <v>0</v>
      </c>
    </row>
    <row r="229" spans="2:11" x14ac:dyDescent="0.3">
      <c r="B229">
        <v>0</v>
      </c>
      <c r="C229">
        <v>1</v>
      </c>
      <c r="D229">
        <v>1</v>
      </c>
      <c r="E229">
        <v>1</v>
      </c>
      <c r="F229">
        <v>2427</v>
      </c>
      <c r="G229">
        <v>2427.1</v>
      </c>
      <c r="I229">
        <v>1</v>
      </c>
      <c r="J229" t="str">
        <f>IF(ISBLANK(VLOOKUP(G229,Practical!G:K,5,FALSE)),"BLANK",VLOOKUP(G229,Practical!G:K,5,FALSE))</f>
        <v>BLANK</v>
      </c>
      <c r="K229">
        <f t="shared" si="46"/>
        <v>1</v>
      </c>
    </row>
    <row r="230" spans="2:11" x14ac:dyDescent="0.3">
      <c r="B230">
        <v>0</v>
      </c>
      <c r="C230">
        <v>1</v>
      </c>
      <c r="D230">
        <v>1</v>
      </c>
      <c r="E230">
        <v>1</v>
      </c>
      <c r="F230">
        <v>2428</v>
      </c>
      <c r="G230">
        <v>2428.1</v>
      </c>
      <c r="I230">
        <v>1</v>
      </c>
      <c r="J230" t="str">
        <f>IF(ISBLANK(VLOOKUP(G230,Practical!G:K,5,FALSE)),"BLANK",VLOOKUP(G230,Practical!G:K,5,FALSE))</f>
        <v>BLANK</v>
      </c>
      <c r="K230">
        <f t="shared" si="46"/>
        <v>1</v>
      </c>
    </row>
    <row r="231" spans="2:11" x14ac:dyDescent="0.3">
      <c r="B231">
        <v>0</v>
      </c>
      <c r="C231">
        <v>1</v>
      </c>
      <c r="D231">
        <v>1</v>
      </c>
      <c r="E231">
        <v>1</v>
      </c>
      <c r="F231">
        <v>2429</v>
      </c>
      <c r="G231">
        <v>2429.1</v>
      </c>
      <c r="I231">
        <v>0</v>
      </c>
      <c r="J231" t="str">
        <f>IF(ISBLANK(VLOOKUP(G231,Practical!G:K,5,FALSE)),"BLANK",VLOOKUP(G231,Practical!G:K,5,FALSE))</f>
        <v>BLANK</v>
      </c>
      <c r="K231">
        <f t="shared" si="46"/>
        <v>0</v>
      </c>
    </row>
    <row r="232" spans="2:11" x14ac:dyDescent="0.3">
      <c r="B232">
        <v>0</v>
      </c>
      <c r="C232">
        <v>1</v>
      </c>
      <c r="D232">
        <v>1</v>
      </c>
      <c r="E232">
        <v>1</v>
      </c>
      <c r="F232">
        <v>2429</v>
      </c>
      <c r="G232">
        <v>2429.1999999999998</v>
      </c>
      <c r="I232">
        <v>0</v>
      </c>
      <c r="J232" t="str">
        <f>IF(ISBLANK(VLOOKUP(G232,Practical!G:K,5,FALSE)),"BLANK",VLOOKUP(G232,Practical!G:K,5,FALSE))</f>
        <v>BLANK</v>
      </c>
      <c r="K232">
        <f t="shared" si="46"/>
        <v>0</v>
      </c>
    </row>
    <row r="233" spans="2:11" x14ac:dyDescent="0.3">
      <c r="B233">
        <v>0</v>
      </c>
      <c r="C233">
        <v>0</v>
      </c>
      <c r="D233">
        <v>1</v>
      </c>
      <c r="E233">
        <v>1</v>
      </c>
      <c r="F233">
        <v>2430</v>
      </c>
      <c r="G233">
        <v>2430.1</v>
      </c>
      <c r="I233">
        <v>0</v>
      </c>
      <c r="J233" t="str">
        <f>IF(ISBLANK(VLOOKUP(G233,Practical!G:K,5,FALSE)),"BLANK",VLOOKUP(G233,Practical!G:K,5,FALSE))</f>
        <v>BLANK</v>
      </c>
      <c r="K233">
        <f t="shared" si="46"/>
        <v>0</v>
      </c>
    </row>
    <row r="234" spans="2:11" x14ac:dyDescent="0.3">
      <c r="B234">
        <v>0</v>
      </c>
      <c r="C234">
        <v>0</v>
      </c>
      <c r="D234">
        <v>1</v>
      </c>
      <c r="E234">
        <v>1</v>
      </c>
      <c r="F234">
        <v>2430</v>
      </c>
      <c r="G234">
        <v>2430.1999999999998</v>
      </c>
      <c r="I234">
        <v>0</v>
      </c>
      <c r="J234" t="str">
        <f>IF(ISBLANK(VLOOKUP(G234,Practical!G:K,5,FALSE)),"BLANK",VLOOKUP(G234,Practical!G:K,5,FALSE))</f>
        <v>BLANK</v>
      </c>
      <c r="K234">
        <f t="shared" si="46"/>
        <v>0</v>
      </c>
    </row>
    <row r="235" spans="2:11" x14ac:dyDescent="0.3">
      <c r="B235">
        <v>1</v>
      </c>
      <c r="C235">
        <v>1</v>
      </c>
      <c r="D235">
        <v>1</v>
      </c>
      <c r="E235">
        <v>1</v>
      </c>
      <c r="F235">
        <v>2500</v>
      </c>
      <c r="G235">
        <v>2500.1</v>
      </c>
      <c r="I235">
        <v>0</v>
      </c>
      <c r="J235" t="str">
        <f>IF(ISBLANK(VLOOKUP(G235,Practical!G:K,5,FALSE)),"BLANK",VLOOKUP(G235,Practical!G:K,5,FALSE))</f>
        <v>BLANK</v>
      </c>
      <c r="K235">
        <f t="shared" si="46"/>
        <v>0</v>
      </c>
    </row>
    <row r="236" spans="2:11" x14ac:dyDescent="0.3">
      <c r="B236">
        <v>1</v>
      </c>
      <c r="C236">
        <v>1</v>
      </c>
      <c r="D236">
        <v>1</v>
      </c>
      <c r="E236">
        <v>1</v>
      </c>
      <c r="F236">
        <v>2500</v>
      </c>
      <c r="G236">
        <v>2500.1999999999998</v>
      </c>
      <c r="I236">
        <v>0</v>
      </c>
      <c r="J236" t="str">
        <f>IF(ISBLANK(VLOOKUP(G236,Practical!G:K,5,FALSE)),"BLANK",VLOOKUP(G236,Practical!G:K,5,FALSE))</f>
        <v>BLANK</v>
      </c>
      <c r="K236">
        <f t="shared" si="46"/>
        <v>0</v>
      </c>
    </row>
    <row r="237" spans="2:11" x14ac:dyDescent="0.3">
      <c r="B237">
        <v>0</v>
      </c>
      <c r="C237">
        <v>1</v>
      </c>
      <c r="D237">
        <v>1</v>
      </c>
      <c r="E237">
        <v>1</v>
      </c>
      <c r="F237">
        <v>2501</v>
      </c>
      <c r="G237">
        <v>2501.1</v>
      </c>
      <c r="I237">
        <v>0</v>
      </c>
      <c r="J237" t="str">
        <f>IF(ISBLANK(VLOOKUP(G237,Practical!G:K,5,FALSE)),"BLANK",VLOOKUP(G237,Practical!G:K,5,FALSE))</f>
        <v>BLANK</v>
      </c>
      <c r="K237">
        <f t="shared" si="46"/>
        <v>0</v>
      </c>
    </row>
    <row r="238" spans="2:11" x14ac:dyDescent="0.3">
      <c r="B238">
        <v>0</v>
      </c>
      <c r="C238">
        <v>1</v>
      </c>
      <c r="D238">
        <v>1</v>
      </c>
      <c r="E238">
        <v>1</v>
      </c>
      <c r="F238">
        <v>2501</v>
      </c>
      <c r="G238">
        <v>2501.1999999999998</v>
      </c>
      <c r="I238">
        <v>0</v>
      </c>
      <c r="J238" t="str">
        <f>IF(ISBLANK(VLOOKUP(G238,Practical!G:K,5,FALSE)),"BLANK",VLOOKUP(G238,Practical!G:K,5,FALSE))</f>
        <v>BLANK</v>
      </c>
      <c r="K238">
        <f t="shared" si="46"/>
        <v>0</v>
      </c>
    </row>
    <row r="239" spans="2:11" x14ac:dyDescent="0.3">
      <c r="B239">
        <v>0</v>
      </c>
      <c r="C239">
        <v>1</v>
      </c>
      <c r="D239">
        <v>1</v>
      </c>
      <c r="E239">
        <v>1</v>
      </c>
      <c r="F239">
        <v>2501</v>
      </c>
      <c r="G239">
        <v>2501.3000000000002</v>
      </c>
      <c r="I239">
        <v>0</v>
      </c>
      <c r="J239" t="str">
        <f>IF(ISBLANK(VLOOKUP(G239,Practical!G:K,5,FALSE)),"BLANK",VLOOKUP(G239,Practical!G:K,5,FALSE))</f>
        <v>BLANK</v>
      </c>
      <c r="K239">
        <f t="shared" si="46"/>
        <v>0</v>
      </c>
    </row>
    <row r="240" spans="2:11" x14ac:dyDescent="0.3">
      <c r="B240">
        <v>0</v>
      </c>
      <c r="C240">
        <v>1</v>
      </c>
      <c r="D240">
        <v>0</v>
      </c>
      <c r="E240">
        <v>0</v>
      </c>
      <c r="F240">
        <v>2502</v>
      </c>
      <c r="G240">
        <v>2502.1</v>
      </c>
      <c r="I240">
        <v>1</v>
      </c>
      <c r="J240" t="str">
        <f>IF(ISBLANK(VLOOKUP(G240,Practical!G:K,5,FALSE)),"BLANK",VLOOKUP(G240,Practical!G:K,5,FALSE))</f>
        <v>BLANK</v>
      </c>
      <c r="K240">
        <f t="shared" si="46"/>
        <v>1</v>
      </c>
    </row>
    <row r="241" spans="2:11" x14ac:dyDescent="0.3">
      <c r="B241">
        <v>0</v>
      </c>
      <c r="C241">
        <v>0</v>
      </c>
      <c r="D241">
        <v>1</v>
      </c>
      <c r="E241">
        <v>1</v>
      </c>
      <c r="F241">
        <v>2503</v>
      </c>
      <c r="G241">
        <v>2503.1</v>
      </c>
      <c r="I241">
        <v>0</v>
      </c>
      <c r="J241" t="str">
        <f>IF(ISBLANK(VLOOKUP(G241,Practical!G:K,5,FALSE)),"BLANK",VLOOKUP(G241,Practical!G:K,5,FALSE))</f>
        <v>BLANK</v>
      </c>
      <c r="K241">
        <f t="shared" si="46"/>
        <v>0</v>
      </c>
    </row>
    <row r="242" spans="2:11" x14ac:dyDescent="0.3">
      <c r="B242">
        <v>0</v>
      </c>
      <c r="C242">
        <v>0</v>
      </c>
      <c r="D242">
        <v>1</v>
      </c>
      <c r="E242">
        <v>1</v>
      </c>
      <c r="F242">
        <v>2503</v>
      </c>
      <c r="G242">
        <v>2503.1999999999998</v>
      </c>
      <c r="I242">
        <v>0</v>
      </c>
      <c r="J242" t="str">
        <f>IF(ISBLANK(VLOOKUP(G242,Practical!G:K,5,FALSE)),"BLANK",VLOOKUP(G242,Practical!G:K,5,FALSE))</f>
        <v>BLANK</v>
      </c>
      <c r="K242">
        <f t="shared" si="46"/>
        <v>0</v>
      </c>
    </row>
    <row r="243" spans="2:11" x14ac:dyDescent="0.3">
      <c r="B243">
        <v>0</v>
      </c>
      <c r="C243">
        <v>0</v>
      </c>
      <c r="D243">
        <v>1</v>
      </c>
      <c r="E243">
        <v>1</v>
      </c>
      <c r="F243">
        <v>2503</v>
      </c>
      <c r="G243">
        <v>2503.3000000000002</v>
      </c>
      <c r="I243">
        <v>0</v>
      </c>
      <c r="J243" t="str">
        <f>IF(ISBLANK(VLOOKUP(G243,Practical!G:K,5,FALSE)),"BLANK",VLOOKUP(G243,Practical!G:K,5,FALSE))</f>
        <v>BLANK</v>
      </c>
      <c r="K243">
        <f t="shared" si="46"/>
        <v>0</v>
      </c>
    </row>
    <row r="244" spans="2:11" x14ac:dyDescent="0.3">
      <c r="B244">
        <v>0</v>
      </c>
      <c r="C244">
        <v>1</v>
      </c>
      <c r="D244">
        <v>0</v>
      </c>
      <c r="E244">
        <v>0</v>
      </c>
      <c r="F244">
        <v>2504</v>
      </c>
      <c r="G244">
        <v>2504.1</v>
      </c>
      <c r="I244">
        <v>0</v>
      </c>
      <c r="J244" t="str">
        <f>IF(ISBLANK(VLOOKUP(G244,Practical!G:K,5,FALSE)),"BLANK",VLOOKUP(G244,Practical!G:K,5,FALSE))</f>
        <v>BLANK</v>
      </c>
      <c r="K244">
        <f t="shared" si="46"/>
        <v>0</v>
      </c>
    </row>
    <row r="245" spans="2:11" x14ac:dyDescent="0.3">
      <c r="B245">
        <v>0</v>
      </c>
      <c r="C245">
        <v>1</v>
      </c>
      <c r="D245">
        <v>0</v>
      </c>
      <c r="E245">
        <v>0</v>
      </c>
      <c r="F245">
        <v>2504</v>
      </c>
      <c r="G245">
        <v>2504.1999999999998</v>
      </c>
      <c r="I245">
        <v>0</v>
      </c>
      <c r="J245" t="str">
        <f>IF(ISBLANK(VLOOKUP(G245,Practical!G:K,5,FALSE)),"BLANK",VLOOKUP(G245,Practical!G:K,5,FALSE))</f>
        <v>BLANK</v>
      </c>
      <c r="K245">
        <f t="shared" si="46"/>
        <v>0</v>
      </c>
    </row>
    <row r="246" spans="2:11" x14ac:dyDescent="0.3">
      <c r="B246">
        <v>0</v>
      </c>
      <c r="C246">
        <v>1</v>
      </c>
      <c r="D246">
        <v>0</v>
      </c>
      <c r="E246">
        <v>0</v>
      </c>
      <c r="F246">
        <v>2504</v>
      </c>
      <c r="G246">
        <v>2504.3000000000002</v>
      </c>
      <c r="I246">
        <v>0</v>
      </c>
      <c r="J246" t="str">
        <f>IF(ISBLANK(VLOOKUP(G246,Practical!G:K,5,FALSE)),"BLANK",VLOOKUP(G246,Practical!G:K,5,FALSE))</f>
        <v>BLANK</v>
      </c>
      <c r="K246">
        <f t="shared" si="46"/>
        <v>0</v>
      </c>
    </row>
    <row r="247" spans="2:11" x14ac:dyDescent="0.3">
      <c r="B247">
        <v>0</v>
      </c>
      <c r="C247">
        <v>0</v>
      </c>
      <c r="D247">
        <v>1</v>
      </c>
      <c r="E247">
        <v>1</v>
      </c>
      <c r="F247">
        <v>2505</v>
      </c>
      <c r="G247">
        <v>2505.1</v>
      </c>
      <c r="I247">
        <v>0</v>
      </c>
      <c r="J247" t="str">
        <f>IF(ISBLANK(VLOOKUP(G247,Practical!G:K,5,FALSE)),"BLANK",VLOOKUP(G247,Practical!G:K,5,FALSE))</f>
        <v>BLANK</v>
      </c>
      <c r="K247">
        <f t="shared" si="46"/>
        <v>0</v>
      </c>
    </row>
    <row r="248" spans="2:11" x14ac:dyDescent="0.3">
      <c r="B248">
        <v>0</v>
      </c>
      <c r="C248">
        <v>0</v>
      </c>
      <c r="D248">
        <v>1</v>
      </c>
      <c r="E248">
        <v>1</v>
      </c>
      <c r="F248">
        <v>2505</v>
      </c>
      <c r="G248">
        <v>2505.1999999999998</v>
      </c>
      <c r="I248">
        <v>0</v>
      </c>
      <c r="J248" t="str">
        <f>IF(ISBLANK(VLOOKUP(G248,Practical!G:K,5,FALSE)),"BLANK",VLOOKUP(G248,Practical!G:K,5,FALSE))</f>
        <v>BLANK</v>
      </c>
      <c r="K248">
        <f t="shared" si="46"/>
        <v>0</v>
      </c>
    </row>
    <row r="249" spans="2:11" x14ac:dyDescent="0.3">
      <c r="B249">
        <v>0</v>
      </c>
      <c r="C249">
        <v>0</v>
      </c>
      <c r="D249">
        <v>1</v>
      </c>
      <c r="E249">
        <v>1</v>
      </c>
      <c r="F249">
        <v>2505</v>
      </c>
      <c r="G249">
        <v>2505.3000000000002</v>
      </c>
      <c r="I249">
        <v>0</v>
      </c>
      <c r="J249" t="str">
        <f>IF(ISBLANK(VLOOKUP(G249,Practical!G:K,5,FALSE)),"BLANK",VLOOKUP(G249,Practical!G:K,5,FALSE))</f>
        <v>BLANK</v>
      </c>
      <c r="K249">
        <f t="shared" si="46"/>
        <v>0</v>
      </c>
    </row>
    <row r="250" spans="2:11" x14ac:dyDescent="0.3">
      <c r="B250">
        <v>0</v>
      </c>
      <c r="C250">
        <v>0</v>
      </c>
      <c r="D250">
        <v>1</v>
      </c>
      <c r="E250">
        <v>1</v>
      </c>
      <c r="F250">
        <v>2505</v>
      </c>
      <c r="G250">
        <v>2505.4</v>
      </c>
      <c r="I250">
        <v>0</v>
      </c>
      <c r="J250" t="str">
        <f>IF(ISBLANK(VLOOKUP(G250,Practical!G:K,5,FALSE)),"BLANK",VLOOKUP(G250,Practical!G:K,5,FALSE))</f>
        <v>BLANK</v>
      </c>
      <c r="K250">
        <f t="shared" si="46"/>
        <v>0</v>
      </c>
    </row>
    <row r="251" spans="2:11" x14ac:dyDescent="0.3">
      <c r="B251">
        <v>0</v>
      </c>
      <c r="C251">
        <v>0</v>
      </c>
      <c r="D251">
        <v>1</v>
      </c>
      <c r="E251">
        <v>1</v>
      </c>
      <c r="F251">
        <v>2505</v>
      </c>
      <c r="G251">
        <v>2505.5</v>
      </c>
      <c r="I251">
        <v>0</v>
      </c>
      <c r="J251" t="str">
        <f>IF(ISBLANK(VLOOKUP(G251,Practical!G:K,5,FALSE)),"BLANK",VLOOKUP(G251,Practical!G:K,5,FALSE))</f>
        <v>BLANK</v>
      </c>
      <c r="K251">
        <f t="shared" si="46"/>
        <v>0</v>
      </c>
    </row>
    <row r="252" spans="2:11" x14ac:dyDescent="0.3">
      <c r="B252">
        <v>0</v>
      </c>
      <c r="C252">
        <v>0</v>
      </c>
      <c r="D252">
        <v>1</v>
      </c>
      <c r="E252">
        <v>1</v>
      </c>
      <c r="F252">
        <v>2505</v>
      </c>
      <c r="G252">
        <v>2505.6</v>
      </c>
      <c r="I252">
        <v>0</v>
      </c>
      <c r="J252" t="str">
        <f>IF(ISBLANK(VLOOKUP(G252,Practical!G:K,5,FALSE)),"BLANK",VLOOKUP(G252,Practical!G:K,5,FALSE))</f>
        <v>BLANK</v>
      </c>
      <c r="K252">
        <f t="shared" si="46"/>
        <v>0</v>
      </c>
    </row>
    <row r="253" spans="2:11" x14ac:dyDescent="0.3">
      <c r="B253">
        <v>0</v>
      </c>
      <c r="C253">
        <v>0</v>
      </c>
      <c r="D253">
        <v>1</v>
      </c>
      <c r="E253">
        <v>1</v>
      </c>
      <c r="F253">
        <v>2506</v>
      </c>
      <c r="G253">
        <v>2506.1</v>
      </c>
      <c r="I253">
        <v>1</v>
      </c>
      <c r="J253" t="str">
        <f>IF(ISBLANK(VLOOKUP(G253,Practical!G:K,5,FALSE)),"BLANK",VLOOKUP(G253,Practical!G:K,5,FALSE))</f>
        <v>BLANK</v>
      </c>
      <c r="K253">
        <f t="shared" si="46"/>
        <v>1</v>
      </c>
    </row>
    <row r="254" spans="2:11" x14ac:dyDescent="0.3">
      <c r="B254">
        <v>0</v>
      </c>
      <c r="C254">
        <v>1</v>
      </c>
      <c r="D254">
        <v>1</v>
      </c>
      <c r="E254">
        <v>1</v>
      </c>
      <c r="F254">
        <v>2507</v>
      </c>
      <c r="G254">
        <v>2507.1</v>
      </c>
      <c r="I254">
        <v>0</v>
      </c>
      <c r="J254" t="str">
        <f>IF(ISBLANK(VLOOKUP(G254,Practical!G:K,5,FALSE)),"BLANK",VLOOKUP(G254,Practical!G:K,5,FALSE))</f>
        <v>BLANK</v>
      </c>
      <c r="K254">
        <f t="shared" si="46"/>
        <v>0</v>
      </c>
    </row>
    <row r="255" spans="2:11" x14ac:dyDescent="0.3">
      <c r="B255">
        <v>0</v>
      </c>
      <c r="C255">
        <v>1</v>
      </c>
      <c r="D255">
        <v>1</v>
      </c>
      <c r="E255">
        <v>1</v>
      </c>
      <c r="F255">
        <v>2507</v>
      </c>
      <c r="G255">
        <v>2507.1999999999998</v>
      </c>
      <c r="I255">
        <v>0</v>
      </c>
      <c r="J255" t="str">
        <f>IF(ISBLANK(VLOOKUP(G255,Practical!G:K,5,FALSE)),"BLANK",VLOOKUP(G255,Practical!G:K,5,FALSE))</f>
        <v>BLANK</v>
      </c>
      <c r="K255">
        <f t="shared" si="46"/>
        <v>0</v>
      </c>
    </row>
    <row r="256" spans="2:11" x14ac:dyDescent="0.3">
      <c r="B256">
        <v>0</v>
      </c>
      <c r="C256">
        <v>1</v>
      </c>
      <c r="D256">
        <v>1</v>
      </c>
      <c r="E256">
        <v>1</v>
      </c>
      <c r="F256">
        <v>2508</v>
      </c>
      <c r="G256">
        <v>2508.1</v>
      </c>
      <c r="I256">
        <v>1</v>
      </c>
      <c r="J256" t="str">
        <f>IF(ISBLANK(VLOOKUP(G256,Practical!G:K,5,FALSE)),"BLANK",VLOOKUP(G256,Practical!G:K,5,FALSE))</f>
        <v>BLANK</v>
      </c>
      <c r="K256">
        <f t="shared" si="46"/>
        <v>1</v>
      </c>
    </row>
    <row r="257" spans="2:11" x14ac:dyDescent="0.3">
      <c r="B257">
        <v>0</v>
      </c>
      <c r="C257">
        <v>1</v>
      </c>
      <c r="D257">
        <v>1</v>
      </c>
      <c r="E257">
        <v>1</v>
      </c>
      <c r="F257">
        <v>2509</v>
      </c>
      <c r="G257">
        <v>2509.1</v>
      </c>
      <c r="I257">
        <v>1</v>
      </c>
      <c r="J257" t="str">
        <f>IF(ISBLANK(VLOOKUP(G257,Practical!G:K,5,FALSE)),"BLANK",VLOOKUP(G257,Practical!G:K,5,FALSE))</f>
        <v>BLANK</v>
      </c>
      <c r="K257">
        <f t="shared" si="46"/>
        <v>1</v>
      </c>
    </row>
    <row r="258" spans="2:11" x14ac:dyDescent="0.3">
      <c r="B258">
        <v>0</v>
      </c>
      <c r="C258">
        <v>1</v>
      </c>
      <c r="D258">
        <v>1</v>
      </c>
      <c r="E258">
        <v>1</v>
      </c>
      <c r="F258">
        <v>2510</v>
      </c>
      <c r="G258">
        <v>2510.1</v>
      </c>
      <c r="I258">
        <v>1</v>
      </c>
      <c r="J258" t="str">
        <f>IF(ISBLANK(VLOOKUP(G258,Practical!G:K,5,FALSE)),"BLANK",VLOOKUP(G258,Practical!G:K,5,FALSE))</f>
        <v>BLANK</v>
      </c>
      <c r="K258">
        <f t="shared" si="46"/>
        <v>1</v>
      </c>
    </row>
    <row r="259" spans="2:11" x14ac:dyDescent="0.3">
      <c r="B259">
        <v>0</v>
      </c>
      <c r="C259">
        <v>1</v>
      </c>
      <c r="D259">
        <v>1</v>
      </c>
      <c r="E259">
        <v>1</v>
      </c>
      <c r="F259">
        <v>2511</v>
      </c>
      <c r="G259">
        <v>2511.1</v>
      </c>
      <c r="I259">
        <v>1</v>
      </c>
      <c r="J259" t="str">
        <f>IF(ISBLANK(VLOOKUP(G259,Practical!G:K,5,FALSE)),"BLANK",VLOOKUP(G259,Practical!G:K,5,FALSE))</f>
        <v>BLANK</v>
      </c>
      <c r="K259">
        <f t="shared" ref="K259:K322" si="47">IF(SUMIFS(J:J, F:F, F259, I:I, 1) &lt; SUMIFS(I:I, F:F, F259, I:I, 1), 1, 0)</f>
        <v>1</v>
      </c>
    </row>
    <row r="260" spans="2:11" x14ac:dyDescent="0.3">
      <c r="B260">
        <v>0</v>
      </c>
      <c r="C260">
        <v>1</v>
      </c>
      <c r="D260">
        <v>1</v>
      </c>
      <c r="E260">
        <v>1</v>
      </c>
      <c r="F260">
        <v>2512</v>
      </c>
      <c r="G260">
        <v>2512.1</v>
      </c>
      <c r="I260">
        <v>0</v>
      </c>
      <c r="J260" t="str">
        <f>IF(ISBLANK(VLOOKUP(G260,Practical!G:K,5,FALSE)),"BLANK",VLOOKUP(G260,Practical!G:K,5,FALSE))</f>
        <v>BLANK</v>
      </c>
      <c r="K260">
        <f t="shared" si="47"/>
        <v>0</v>
      </c>
    </row>
    <row r="261" spans="2:11" x14ac:dyDescent="0.3">
      <c r="B261">
        <v>0</v>
      </c>
      <c r="C261">
        <v>1</v>
      </c>
      <c r="D261">
        <v>1</v>
      </c>
      <c r="E261">
        <v>1</v>
      </c>
      <c r="F261">
        <v>2512</v>
      </c>
      <c r="G261">
        <v>2512.1999999999998</v>
      </c>
      <c r="I261">
        <v>0</v>
      </c>
      <c r="J261" t="str">
        <f>IF(ISBLANK(VLOOKUP(G261,Practical!G:K,5,FALSE)),"BLANK",VLOOKUP(G261,Practical!G:K,5,FALSE))</f>
        <v>BLANK</v>
      </c>
      <c r="K261">
        <f t="shared" si="47"/>
        <v>0</v>
      </c>
    </row>
    <row r="262" spans="2:11" x14ac:dyDescent="0.3">
      <c r="B262">
        <v>0</v>
      </c>
      <c r="C262">
        <v>1</v>
      </c>
      <c r="D262">
        <v>1</v>
      </c>
      <c r="E262">
        <v>1</v>
      </c>
      <c r="F262">
        <v>2513</v>
      </c>
      <c r="G262">
        <v>2513.1</v>
      </c>
      <c r="I262">
        <v>1</v>
      </c>
      <c r="J262" t="str">
        <f>IF(ISBLANK(VLOOKUP(G262,Practical!G:K,5,FALSE)),"BLANK",VLOOKUP(G262,Practical!G:K,5,FALSE))</f>
        <v>BLANK</v>
      </c>
      <c r="K262">
        <f t="shared" si="47"/>
        <v>1</v>
      </c>
    </row>
    <row r="263" spans="2:11" x14ac:dyDescent="0.3">
      <c r="B263">
        <v>0</v>
      </c>
      <c r="C263">
        <v>1</v>
      </c>
      <c r="D263">
        <v>1</v>
      </c>
      <c r="E263">
        <v>1</v>
      </c>
      <c r="F263">
        <v>2600</v>
      </c>
      <c r="G263">
        <v>2600.1</v>
      </c>
      <c r="I263">
        <v>1</v>
      </c>
      <c r="J263" t="str">
        <f>IF(ISBLANK(VLOOKUP(G263,Practical!G:K,5,FALSE)),"BLANK",VLOOKUP(G263,Practical!G:K,5,FALSE))</f>
        <v>BLANK</v>
      </c>
      <c r="K263">
        <f t="shared" si="47"/>
        <v>1</v>
      </c>
    </row>
    <row r="264" spans="2:11" x14ac:dyDescent="0.3">
      <c r="B264">
        <v>0</v>
      </c>
      <c r="C264">
        <v>0</v>
      </c>
      <c r="D264">
        <v>1</v>
      </c>
      <c r="E264">
        <v>1</v>
      </c>
      <c r="F264">
        <v>2601</v>
      </c>
      <c r="G264">
        <v>2601.1</v>
      </c>
      <c r="I264">
        <v>1</v>
      </c>
      <c r="J264" t="str">
        <f>IF(ISBLANK(VLOOKUP(G264,Practical!G:K,5,FALSE)),"BLANK",VLOOKUP(G264,Practical!G:K,5,FALSE))</f>
        <v>BLANK</v>
      </c>
      <c r="K264">
        <f t="shared" si="47"/>
        <v>1</v>
      </c>
    </row>
    <row r="265" spans="2:11" x14ac:dyDescent="0.3">
      <c r="B265">
        <v>0</v>
      </c>
      <c r="C265">
        <v>0</v>
      </c>
      <c r="D265">
        <v>1</v>
      </c>
      <c r="E265">
        <v>1</v>
      </c>
      <c r="F265">
        <v>2602</v>
      </c>
      <c r="G265">
        <v>2602.1</v>
      </c>
      <c r="I265">
        <v>0</v>
      </c>
      <c r="J265" t="str">
        <f>IF(ISBLANK(VLOOKUP(G265,Practical!G:K,5,FALSE)),"BLANK",VLOOKUP(G265,Practical!G:K,5,FALSE))</f>
        <v>BLANK</v>
      </c>
      <c r="K265">
        <f t="shared" si="47"/>
        <v>0</v>
      </c>
    </row>
    <row r="266" spans="2:11" x14ac:dyDescent="0.3">
      <c r="B266">
        <v>0</v>
      </c>
      <c r="C266">
        <v>0</v>
      </c>
      <c r="D266">
        <v>1</v>
      </c>
      <c r="E266">
        <v>1</v>
      </c>
      <c r="F266">
        <v>2602</v>
      </c>
      <c r="G266">
        <v>2602.1999999999998</v>
      </c>
      <c r="I266">
        <v>0</v>
      </c>
      <c r="J266" t="str">
        <f>IF(ISBLANK(VLOOKUP(G266,Practical!G:K,5,FALSE)),"BLANK",VLOOKUP(G266,Practical!G:K,5,FALSE))</f>
        <v>BLANK</v>
      </c>
      <c r="K266">
        <f t="shared" si="47"/>
        <v>0</v>
      </c>
    </row>
    <row r="267" spans="2:11" x14ac:dyDescent="0.3">
      <c r="B267">
        <v>0</v>
      </c>
      <c r="C267">
        <v>0</v>
      </c>
      <c r="D267">
        <v>1</v>
      </c>
      <c r="E267">
        <v>1</v>
      </c>
      <c r="F267">
        <v>2602</v>
      </c>
      <c r="G267">
        <v>2602.3000000000002</v>
      </c>
      <c r="I267">
        <v>0</v>
      </c>
      <c r="J267" t="str">
        <f>IF(ISBLANK(VLOOKUP(G267,Practical!G:K,5,FALSE)),"BLANK",VLOOKUP(G267,Practical!G:K,5,FALSE))</f>
        <v>BLANK</v>
      </c>
      <c r="K267">
        <f t="shared" si="47"/>
        <v>0</v>
      </c>
    </row>
    <row r="268" spans="2:11" x14ac:dyDescent="0.3">
      <c r="B268">
        <v>0</v>
      </c>
      <c r="C268">
        <v>0</v>
      </c>
      <c r="D268">
        <v>1</v>
      </c>
      <c r="E268">
        <v>1</v>
      </c>
      <c r="F268">
        <v>2602</v>
      </c>
      <c r="G268">
        <v>2602.4</v>
      </c>
      <c r="I268">
        <v>0</v>
      </c>
      <c r="J268" t="str">
        <f>IF(ISBLANK(VLOOKUP(G268,Practical!G:K,5,FALSE)),"BLANK",VLOOKUP(G268,Practical!G:K,5,FALSE))</f>
        <v>BLANK</v>
      </c>
      <c r="K268">
        <f t="shared" si="47"/>
        <v>0</v>
      </c>
    </row>
    <row r="269" spans="2:11" x14ac:dyDescent="0.3">
      <c r="B269">
        <v>0</v>
      </c>
      <c r="C269">
        <v>0</v>
      </c>
      <c r="D269">
        <v>1</v>
      </c>
      <c r="E269">
        <v>1</v>
      </c>
      <c r="F269">
        <v>2602</v>
      </c>
      <c r="G269">
        <v>2602.5</v>
      </c>
      <c r="I269">
        <v>0</v>
      </c>
      <c r="J269" t="str">
        <f>IF(ISBLANK(VLOOKUP(G269,Practical!G:K,5,FALSE)),"BLANK",VLOOKUP(G269,Practical!G:K,5,FALSE))</f>
        <v>BLANK</v>
      </c>
      <c r="K269">
        <f t="shared" si="47"/>
        <v>0</v>
      </c>
    </row>
    <row r="270" spans="2:11" x14ac:dyDescent="0.3">
      <c r="B270">
        <v>0</v>
      </c>
      <c r="C270">
        <v>1</v>
      </c>
      <c r="D270">
        <v>1</v>
      </c>
      <c r="E270">
        <v>1</v>
      </c>
      <c r="F270">
        <v>2603</v>
      </c>
      <c r="G270">
        <v>2603.1</v>
      </c>
      <c r="I270">
        <v>0</v>
      </c>
      <c r="J270" t="str">
        <f>IF(ISBLANK(VLOOKUP(G270,Practical!G:K,5,FALSE)),"BLANK",VLOOKUP(G270,Practical!G:K,5,FALSE))</f>
        <v>BLANK</v>
      </c>
      <c r="K270">
        <f t="shared" si="47"/>
        <v>0</v>
      </c>
    </row>
    <row r="271" spans="2:11" x14ac:dyDescent="0.3">
      <c r="B271">
        <v>0</v>
      </c>
      <c r="C271">
        <v>1</v>
      </c>
      <c r="D271">
        <v>1</v>
      </c>
      <c r="E271">
        <v>1</v>
      </c>
      <c r="F271">
        <v>2603</v>
      </c>
      <c r="G271">
        <v>2603.1999999999998</v>
      </c>
      <c r="I271">
        <v>0</v>
      </c>
      <c r="J271" t="str">
        <f>IF(ISBLANK(VLOOKUP(G271,Practical!G:K,5,FALSE)),"BLANK",VLOOKUP(G271,Practical!G:K,5,FALSE))</f>
        <v>BLANK</v>
      </c>
      <c r="K271">
        <f t="shared" si="47"/>
        <v>0</v>
      </c>
    </row>
    <row r="272" spans="2:11" x14ac:dyDescent="0.3">
      <c r="B272">
        <v>0</v>
      </c>
      <c r="C272">
        <v>1</v>
      </c>
      <c r="D272">
        <v>1</v>
      </c>
      <c r="E272">
        <v>1</v>
      </c>
      <c r="F272">
        <v>2604</v>
      </c>
      <c r="G272">
        <v>2604.1</v>
      </c>
      <c r="I272">
        <v>0</v>
      </c>
      <c r="J272" t="str">
        <f>IF(ISBLANK(VLOOKUP(G272,Practical!G:K,5,FALSE)),"BLANK",VLOOKUP(G272,Practical!G:K,5,FALSE))</f>
        <v>BLANK</v>
      </c>
      <c r="K272">
        <f t="shared" si="47"/>
        <v>0</v>
      </c>
    </row>
    <row r="273" spans="2:11" x14ac:dyDescent="0.3">
      <c r="B273">
        <v>0</v>
      </c>
      <c r="C273">
        <v>1</v>
      </c>
      <c r="D273">
        <v>1</v>
      </c>
      <c r="E273">
        <v>1</v>
      </c>
      <c r="F273">
        <v>2604</v>
      </c>
      <c r="G273">
        <v>2604.1999999999998</v>
      </c>
      <c r="I273">
        <v>0</v>
      </c>
      <c r="J273" t="str">
        <f>IF(ISBLANK(VLOOKUP(G273,Practical!G:K,5,FALSE)),"BLANK",VLOOKUP(G273,Practical!G:K,5,FALSE))</f>
        <v>BLANK</v>
      </c>
      <c r="K273">
        <f t="shared" si="47"/>
        <v>0</v>
      </c>
    </row>
    <row r="274" spans="2:11" x14ac:dyDescent="0.3">
      <c r="B274">
        <v>0</v>
      </c>
      <c r="C274">
        <v>0</v>
      </c>
      <c r="D274">
        <v>1</v>
      </c>
      <c r="E274">
        <v>1</v>
      </c>
      <c r="F274">
        <v>2605</v>
      </c>
      <c r="G274">
        <v>2605.1</v>
      </c>
      <c r="I274">
        <v>0</v>
      </c>
      <c r="J274" t="str">
        <f>IF(ISBLANK(VLOOKUP(G274,Practical!G:K,5,FALSE)),"BLANK",VLOOKUP(G274,Practical!G:K,5,FALSE))</f>
        <v>BLANK</v>
      </c>
      <c r="K274">
        <f t="shared" si="47"/>
        <v>0</v>
      </c>
    </row>
    <row r="275" spans="2:11" x14ac:dyDescent="0.3">
      <c r="B275">
        <v>0</v>
      </c>
      <c r="C275">
        <v>0</v>
      </c>
      <c r="D275">
        <v>1</v>
      </c>
      <c r="E275">
        <v>1</v>
      </c>
      <c r="F275">
        <v>2605</v>
      </c>
      <c r="G275">
        <v>2605.1999999999998</v>
      </c>
      <c r="I275">
        <v>0</v>
      </c>
      <c r="J275" t="str">
        <f>IF(ISBLANK(VLOOKUP(G275,Practical!G:K,5,FALSE)),"BLANK",VLOOKUP(G275,Practical!G:K,5,FALSE))</f>
        <v>BLANK</v>
      </c>
      <c r="K275">
        <f t="shared" si="47"/>
        <v>0</v>
      </c>
    </row>
    <row r="276" spans="2:11" x14ac:dyDescent="0.3">
      <c r="B276">
        <v>0</v>
      </c>
      <c r="C276">
        <v>1</v>
      </c>
      <c r="D276">
        <v>1</v>
      </c>
      <c r="E276">
        <v>1</v>
      </c>
      <c r="F276">
        <v>2700</v>
      </c>
      <c r="G276">
        <v>2700.1</v>
      </c>
      <c r="I276">
        <v>0</v>
      </c>
      <c r="J276" t="str">
        <f>IF(ISBLANK(VLOOKUP(G276,Practical!G:K,5,FALSE)),"BLANK",VLOOKUP(G276,Practical!G:K,5,FALSE))</f>
        <v>BLANK</v>
      </c>
      <c r="K276">
        <f t="shared" si="47"/>
        <v>0</v>
      </c>
    </row>
    <row r="277" spans="2:11" x14ac:dyDescent="0.3">
      <c r="B277">
        <v>0</v>
      </c>
      <c r="C277">
        <v>1</v>
      </c>
      <c r="D277">
        <v>1</v>
      </c>
      <c r="E277">
        <v>1</v>
      </c>
      <c r="F277">
        <v>2700</v>
      </c>
      <c r="G277">
        <v>2700.2</v>
      </c>
      <c r="I277">
        <v>0</v>
      </c>
      <c r="J277" t="str">
        <f>IF(ISBLANK(VLOOKUP(G277,Practical!G:K,5,FALSE)),"BLANK",VLOOKUP(G277,Practical!G:K,5,FALSE))</f>
        <v>BLANK</v>
      </c>
      <c r="K277">
        <f t="shared" si="47"/>
        <v>0</v>
      </c>
    </row>
    <row r="278" spans="2:11" x14ac:dyDescent="0.3">
      <c r="B278">
        <v>0</v>
      </c>
      <c r="C278">
        <v>1</v>
      </c>
      <c r="D278">
        <v>1</v>
      </c>
      <c r="E278">
        <v>1</v>
      </c>
      <c r="F278">
        <v>2701</v>
      </c>
      <c r="G278">
        <v>2701.1</v>
      </c>
      <c r="I278">
        <v>1</v>
      </c>
      <c r="J278" t="str">
        <f>IF(ISBLANK(VLOOKUP(G278,Practical!G:K,5,FALSE)),"BLANK",VLOOKUP(G278,Practical!G:K,5,FALSE))</f>
        <v>BLANK</v>
      </c>
      <c r="K278">
        <f t="shared" si="47"/>
        <v>1</v>
      </c>
    </row>
    <row r="279" spans="2:11" x14ac:dyDescent="0.3">
      <c r="B279">
        <v>0</v>
      </c>
      <c r="C279">
        <v>1</v>
      </c>
      <c r="D279">
        <v>1</v>
      </c>
      <c r="E279">
        <v>1</v>
      </c>
      <c r="F279">
        <v>2702</v>
      </c>
      <c r="G279">
        <v>2702.1</v>
      </c>
      <c r="I279">
        <v>0</v>
      </c>
      <c r="J279" t="str">
        <f>IF(ISBLANK(VLOOKUP(G279,Practical!G:K,5,FALSE)),"BLANK",VLOOKUP(G279,Practical!G:K,5,FALSE))</f>
        <v>BLANK</v>
      </c>
      <c r="K279">
        <f t="shared" si="47"/>
        <v>0</v>
      </c>
    </row>
    <row r="280" spans="2:11" x14ac:dyDescent="0.3">
      <c r="B280">
        <v>0</v>
      </c>
      <c r="C280">
        <v>1</v>
      </c>
      <c r="D280">
        <v>1</v>
      </c>
      <c r="E280">
        <v>1</v>
      </c>
      <c r="F280">
        <v>2702</v>
      </c>
      <c r="G280">
        <v>2702.2</v>
      </c>
      <c r="I280">
        <v>0</v>
      </c>
      <c r="J280" t="str">
        <f>IF(ISBLANK(VLOOKUP(G280,Practical!G:K,5,FALSE)),"BLANK",VLOOKUP(G280,Practical!G:K,5,FALSE))</f>
        <v>BLANK</v>
      </c>
      <c r="K280">
        <f t="shared" si="47"/>
        <v>0</v>
      </c>
    </row>
    <row r="281" spans="2:11" x14ac:dyDescent="0.3">
      <c r="B281">
        <v>0</v>
      </c>
      <c r="C281">
        <v>1</v>
      </c>
      <c r="D281">
        <v>1</v>
      </c>
      <c r="E281">
        <v>1</v>
      </c>
      <c r="F281">
        <v>2702</v>
      </c>
      <c r="G281">
        <v>2702.3</v>
      </c>
      <c r="I281">
        <v>0</v>
      </c>
      <c r="J281" t="str">
        <f>IF(ISBLANK(VLOOKUP(G281,Practical!G:K,5,FALSE)),"BLANK",VLOOKUP(G281,Practical!G:K,5,FALSE))</f>
        <v>BLANK</v>
      </c>
      <c r="K281">
        <f t="shared" si="47"/>
        <v>0</v>
      </c>
    </row>
    <row r="282" spans="2:11" x14ac:dyDescent="0.3">
      <c r="B282">
        <v>0</v>
      </c>
      <c r="C282">
        <v>1</v>
      </c>
      <c r="D282">
        <v>1</v>
      </c>
      <c r="E282">
        <v>1</v>
      </c>
      <c r="F282">
        <v>2702</v>
      </c>
      <c r="G282">
        <v>2702.4</v>
      </c>
      <c r="I282">
        <v>0</v>
      </c>
      <c r="J282" t="str">
        <f>IF(ISBLANK(VLOOKUP(G282,Practical!G:K,5,FALSE)),"BLANK",VLOOKUP(G282,Practical!G:K,5,FALSE))</f>
        <v>BLANK</v>
      </c>
      <c r="K282">
        <f t="shared" si="47"/>
        <v>0</v>
      </c>
    </row>
    <row r="283" spans="2:11" x14ac:dyDescent="0.3">
      <c r="B283">
        <v>0</v>
      </c>
      <c r="C283">
        <v>1</v>
      </c>
      <c r="D283">
        <v>1</v>
      </c>
      <c r="E283">
        <v>1</v>
      </c>
      <c r="F283">
        <v>2702</v>
      </c>
      <c r="G283">
        <v>2702.5</v>
      </c>
      <c r="I283">
        <v>0</v>
      </c>
      <c r="J283" t="str">
        <f>IF(ISBLANK(VLOOKUP(G283,Practical!G:K,5,FALSE)),"BLANK",VLOOKUP(G283,Practical!G:K,5,FALSE))</f>
        <v>BLANK</v>
      </c>
      <c r="K283">
        <f t="shared" si="47"/>
        <v>0</v>
      </c>
    </row>
    <row r="284" spans="2:11" x14ac:dyDescent="0.3">
      <c r="B284">
        <v>0</v>
      </c>
      <c r="C284">
        <v>1</v>
      </c>
      <c r="D284">
        <v>1</v>
      </c>
      <c r="E284">
        <v>1</v>
      </c>
      <c r="F284">
        <v>2703</v>
      </c>
      <c r="G284">
        <v>2703.1</v>
      </c>
      <c r="I284">
        <v>0</v>
      </c>
      <c r="J284" t="str">
        <f>IF(ISBLANK(VLOOKUP(G284,Practical!G:K,5,FALSE)),"BLANK",VLOOKUP(G284,Practical!G:K,5,FALSE))</f>
        <v>BLANK</v>
      </c>
      <c r="K284">
        <f t="shared" si="47"/>
        <v>0</v>
      </c>
    </row>
    <row r="285" spans="2:11" x14ac:dyDescent="0.3">
      <c r="B285">
        <v>0</v>
      </c>
      <c r="C285">
        <v>1</v>
      </c>
      <c r="D285">
        <v>1</v>
      </c>
      <c r="E285">
        <v>1</v>
      </c>
      <c r="F285">
        <v>2703</v>
      </c>
      <c r="G285">
        <v>2703.2</v>
      </c>
      <c r="I285">
        <v>0</v>
      </c>
      <c r="J285" t="str">
        <f>IF(ISBLANK(VLOOKUP(G285,Practical!G:K,5,FALSE)),"BLANK",VLOOKUP(G285,Practical!G:K,5,FALSE))</f>
        <v>BLANK</v>
      </c>
      <c r="K285">
        <f t="shared" si="47"/>
        <v>0</v>
      </c>
    </row>
    <row r="286" spans="2:11" x14ac:dyDescent="0.3">
      <c r="B286">
        <v>0</v>
      </c>
      <c r="C286">
        <v>1</v>
      </c>
      <c r="D286">
        <v>1</v>
      </c>
      <c r="E286">
        <v>1</v>
      </c>
      <c r="F286">
        <v>2704</v>
      </c>
      <c r="G286">
        <v>2704.1</v>
      </c>
      <c r="I286">
        <v>0</v>
      </c>
      <c r="J286" t="str">
        <f>IF(ISBLANK(VLOOKUP(G286,Practical!G:K,5,FALSE)),"BLANK",VLOOKUP(G286,Practical!G:K,5,FALSE))</f>
        <v>BLANK</v>
      </c>
      <c r="K286">
        <f t="shared" si="47"/>
        <v>0</v>
      </c>
    </row>
    <row r="287" spans="2:11" x14ac:dyDescent="0.3">
      <c r="B287">
        <v>0</v>
      </c>
      <c r="C287">
        <v>1</v>
      </c>
      <c r="D287">
        <v>1</v>
      </c>
      <c r="E287">
        <v>1</v>
      </c>
      <c r="F287">
        <v>2704</v>
      </c>
      <c r="G287">
        <v>2704.2</v>
      </c>
      <c r="I287">
        <v>0</v>
      </c>
      <c r="J287" t="str">
        <f>IF(ISBLANK(VLOOKUP(G287,Practical!G:K,5,FALSE)),"BLANK",VLOOKUP(G287,Practical!G:K,5,FALSE))</f>
        <v>BLANK</v>
      </c>
      <c r="K287">
        <f t="shared" si="47"/>
        <v>0</v>
      </c>
    </row>
    <row r="288" spans="2:11" x14ac:dyDescent="0.3">
      <c r="B288">
        <v>0</v>
      </c>
      <c r="C288">
        <v>1</v>
      </c>
      <c r="D288">
        <v>1</v>
      </c>
      <c r="E288">
        <v>1</v>
      </c>
      <c r="F288">
        <v>3100</v>
      </c>
      <c r="G288">
        <v>3100.1</v>
      </c>
      <c r="I288">
        <v>0</v>
      </c>
      <c r="J288" t="str">
        <f>IF(ISBLANK(VLOOKUP(G288,Practical!G:K,5,FALSE)),"BLANK",VLOOKUP(G288,Practical!G:K,5,FALSE))</f>
        <v>BLANK</v>
      </c>
      <c r="K288">
        <f t="shared" si="47"/>
        <v>0</v>
      </c>
    </row>
    <row r="289" spans="2:11" x14ac:dyDescent="0.3">
      <c r="B289">
        <v>0</v>
      </c>
      <c r="C289">
        <v>1</v>
      </c>
      <c r="D289">
        <v>1</v>
      </c>
      <c r="E289">
        <v>1</v>
      </c>
      <c r="F289">
        <v>3100</v>
      </c>
      <c r="G289">
        <v>3100.2</v>
      </c>
      <c r="I289">
        <v>0</v>
      </c>
      <c r="J289" t="str">
        <f>IF(ISBLANK(VLOOKUP(G289,Practical!G:K,5,FALSE)),"BLANK",VLOOKUP(G289,Practical!G:K,5,FALSE))</f>
        <v>BLANK</v>
      </c>
      <c r="K289">
        <f t="shared" si="47"/>
        <v>0</v>
      </c>
    </row>
    <row r="290" spans="2:11" x14ac:dyDescent="0.3">
      <c r="B290">
        <v>0</v>
      </c>
      <c r="C290">
        <v>1</v>
      </c>
      <c r="D290">
        <v>1</v>
      </c>
      <c r="E290">
        <v>1</v>
      </c>
      <c r="F290">
        <v>3100</v>
      </c>
      <c r="G290">
        <v>3100.3</v>
      </c>
      <c r="I290">
        <v>0</v>
      </c>
      <c r="J290" t="str">
        <f>IF(ISBLANK(VLOOKUP(G290,Practical!G:K,5,FALSE)),"BLANK",VLOOKUP(G290,Practical!G:K,5,FALSE))</f>
        <v>BLANK</v>
      </c>
      <c r="K290">
        <f t="shared" si="47"/>
        <v>0</v>
      </c>
    </row>
    <row r="291" spans="2:11" x14ac:dyDescent="0.3">
      <c r="B291">
        <v>0</v>
      </c>
      <c r="C291">
        <v>1</v>
      </c>
      <c r="D291">
        <v>1</v>
      </c>
      <c r="E291">
        <v>0</v>
      </c>
      <c r="F291">
        <v>3101</v>
      </c>
      <c r="G291">
        <v>3101.1</v>
      </c>
      <c r="I291">
        <v>0</v>
      </c>
      <c r="J291" t="str">
        <f>IF(ISBLANK(VLOOKUP(G291,Practical!G:K,5,FALSE)),"BLANK",VLOOKUP(G291,Practical!G:K,5,FALSE))</f>
        <v>BLANK</v>
      </c>
      <c r="K291">
        <f t="shared" si="47"/>
        <v>0</v>
      </c>
    </row>
    <row r="292" spans="2:11" x14ac:dyDescent="0.3">
      <c r="B292">
        <v>0</v>
      </c>
      <c r="C292">
        <v>1</v>
      </c>
      <c r="D292">
        <v>1</v>
      </c>
      <c r="E292">
        <v>0</v>
      </c>
      <c r="F292">
        <v>3101</v>
      </c>
      <c r="G292">
        <v>3101.2</v>
      </c>
      <c r="I292">
        <v>0</v>
      </c>
      <c r="J292" t="str">
        <f>IF(ISBLANK(VLOOKUP(G292,Practical!G:K,5,FALSE)),"BLANK",VLOOKUP(G292,Practical!G:K,5,FALSE))</f>
        <v>BLANK</v>
      </c>
      <c r="K292">
        <f t="shared" si="47"/>
        <v>0</v>
      </c>
    </row>
    <row r="293" spans="2:11" x14ac:dyDescent="0.3">
      <c r="B293">
        <v>0</v>
      </c>
      <c r="C293">
        <v>1</v>
      </c>
      <c r="D293">
        <v>1</v>
      </c>
      <c r="E293">
        <v>0</v>
      </c>
      <c r="F293">
        <v>3101</v>
      </c>
      <c r="G293">
        <v>3101.3</v>
      </c>
      <c r="I293">
        <v>0</v>
      </c>
      <c r="J293" t="str">
        <f>IF(ISBLANK(VLOOKUP(G293,Practical!G:K,5,FALSE)),"BLANK",VLOOKUP(G293,Practical!G:K,5,FALSE))</f>
        <v>BLANK</v>
      </c>
      <c r="K293">
        <f t="shared" si="47"/>
        <v>0</v>
      </c>
    </row>
    <row r="294" spans="2:11" x14ac:dyDescent="0.3">
      <c r="B294">
        <v>0</v>
      </c>
      <c r="C294">
        <v>1</v>
      </c>
      <c r="D294">
        <v>1</v>
      </c>
      <c r="E294">
        <v>0</v>
      </c>
      <c r="F294">
        <v>3101</v>
      </c>
      <c r="G294">
        <v>3101.4</v>
      </c>
      <c r="I294">
        <v>0</v>
      </c>
      <c r="J294" t="str">
        <f>IF(ISBLANK(VLOOKUP(G294,Practical!G:K,5,FALSE)),"BLANK",VLOOKUP(G294,Practical!G:K,5,FALSE))</f>
        <v>BLANK</v>
      </c>
      <c r="K294">
        <f t="shared" si="47"/>
        <v>0</v>
      </c>
    </row>
    <row r="295" spans="2:11" x14ac:dyDescent="0.3">
      <c r="B295">
        <v>0</v>
      </c>
      <c r="C295">
        <v>0</v>
      </c>
      <c r="D295">
        <v>0</v>
      </c>
      <c r="E295">
        <v>1</v>
      </c>
      <c r="F295">
        <v>3102</v>
      </c>
      <c r="G295">
        <v>3102.1</v>
      </c>
      <c r="I295">
        <v>0</v>
      </c>
      <c r="J295" t="str">
        <f>IF(ISBLANK(VLOOKUP(G295,Practical!G:K,5,FALSE)),"BLANK",VLOOKUP(G295,Practical!G:K,5,FALSE))</f>
        <v>BLANK</v>
      </c>
      <c r="K295">
        <f t="shared" si="47"/>
        <v>0</v>
      </c>
    </row>
    <row r="296" spans="2:11" x14ac:dyDescent="0.3">
      <c r="B296">
        <v>0</v>
      </c>
      <c r="C296">
        <v>0</v>
      </c>
      <c r="D296">
        <v>0</v>
      </c>
      <c r="E296">
        <v>1</v>
      </c>
      <c r="F296">
        <v>3102</v>
      </c>
      <c r="G296">
        <v>3102.2</v>
      </c>
      <c r="I296">
        <v>0</v>
      </c>
      <c r="J296" t="str">
        <f>IF(ISBLANK(VLOOKUP(G296,Practical!G:K,5,FALSE)),"BLANK",VLOOKUP(G296,Practical!G:K,5,FALSE))</f>
        <v>BLANK</v>
      </c>
      <c r="K296">
        <f t="shared" si="47"/>
        <v>0</v>
      </c>
    </row>
    <row r="297" spans="2:11" x14ac:dyDescent="0.3">
      <c r="B297">
        <v>0</v>
      </c>
      <c r="C297">
        <v>0</v>
      </c>
      <c r="D297">
        <v>0</v>
      </c>
      <c r="E297">
        <v>1</v>
      </c>
      <c r="F297">
        <v>3102</v>
      </c>
      <c r="G297">
        <v>3102.3</v>
      </c>
      <c r="I297">
        <v>0</v>
      </c>
      <c r="J297" t="str">
        <f>IF(ISBLANK(VLOOKUP(G297,Practical!G:K,5,FALSE)),"BLANK",VLOOKUP(G297,Practical!G:K,5,FALSE))</f>
        <v>BLANK</v>
      </c>
      <c r="K297">
        <f t="shared" si="47"/>
        <v>0</v>
      </c>
    </row>
    <row r="298" spans="2:11" x14ac:dyDescent="0.3">
      <c r="B298">
        <v>0</v>
      </c>
      <c r="C298">
        <v>0</v>
      </c>
      <c r="D298">
        <v>0</v>
      </c>
      <c r="E298">
        <v>1</v>
      </c>
      <c r="F298">
        <v>3102</v>
      </c>
      <c r="G298">
        <v>3102.4</v>
      </c>
      <c r="I298">
        <v>0</v>
      </c>
      <c r="J298" t="str">
        <f>IF(ISBLANK(VLOOKUP(G298,Practical!G:K,5,FALSE)),"BLANK",VLOOKUP(G298,Practical!G:K,5,FALSE))</f>
        <v>BLANK</v>
      </c>
      <c r="K298">
        <f t="shared" si="47"/>
        <v>0</v>
      </c>
    </row>
    <row r="299" spans="2:11" x14ac:dyDescent="0.3">
      <c r="B299">
        <v>0</v>
      </c>
      <c r="C299">
        <v>0</v>
      </c>
      <c r="D299">
        <v>0</v>
      </c>
      <c r="E299">
        <v>1</v>
      </c>
      <c r="F299">
        <v>3102</v>
      </c>
      <c r="G299">
        <v>3102.5</v>
      </c>
      <c r="I299">
        <v>0</v>
      </c>
      <c r="J299" t="str">
        <f>IF(ISBLANK(VLOOKUP(G299,Practical!G:K,5,FALSE)),"BLANK",VLOOKUP(G299,Practical!G:K,5,FALSE))</f>
        <v>BLANK</v>
      </c>
      <c r="K299">
        <f t="shared" si="47"/>
        <v>0</v>
      </c>
    </row>
    <row r="300" spans="2:11" x14ac:dyDescent="0.3">
      <c r="B300">
        <v>0</v>
      </c>
      <c r="C300">
        <v>0</v>
      </c>
      <c r="D300">
        <v>1</v>
      </c>
      <c r="E300">
        <v>1</v>
      </c>
      <c r="F300">
        <v>3103</v>
      </c>
      <c r="G300">
        <v>3103.1</v>
      </c>
      <c r="I300">
        <v>0</v>
      </c>
      <c r="J300" t="str">
        <f>IF(ISBLANK(VLOOKUP(G300,Practical!G:K,5,FALSE)),"BLANK",VLOOKUP(G300,Practical!G:K,5,FALSE))</f>
        <v>BLANK</v>
      </c>
      <c r="K300">
        <f t="shared" si="47"/>
        <v>0</v>
      </c>
    </row>
    <row r="301" spans="2:11" x14ac:dyDescent="0.3">
      <c r="B301">
        <v>0</v>
      </c>
      <c r="C301">
        <v>0</v>
      </c>
      <c r="D301">
        <v>1</v>
      </c>
      <c r="E301">
        <v>1</v>
      </c>
      <c r="F301">
        <v>3103</v>
      </c>
      <c r="G301">
        <v>3103.2</v>
      </c>
      <c r="I301">
        <v>0</v>
      </c>
      <c r="J301" t="str">
        <f>IF(ISBLANK(VLOOKUP(G301,Practical!G:K,5,FALSE)),"BLANK",VLOOKUP(G301,Practical!G:K,5,FALSE))</f>
        <v>BLANK</v>
      </c>
      <c r="K301">
        <f t="shared" si="47"/>
        <v>0</v>
      </c>
    </row>
    <row r="302" spans="2:11" x14ac:dyDescent="0.3">
      <c r="B302">
        <v>0</v>
      </c>
      <c r="C302">
        <v>0</v>
      </c>
      <c r="D302">
        <v>1</v>
      </c>
      <c r="E302">
        <v>1</v>
      </c>
      <c r="F302">
        <v>3103</v>
      </c>
      <c r="G302">
        <v>3103.3</v>
      </c>
      <c r="I302">
        <v>0</v>
      </c>
      <c r="J302" t="str">
        <f>IF(ISBLANK(VLOOKUP(G302,Practical!G:K,5,FALSE)),"BLANK",VLOOKUP(G302,Practical!G:K,5,FALSE))</f>
        <v>BLANK</v>
      </c>
      <c r="K302">
        <f t="shared" si="47"/>
        <v>0</v>
      </c>
    </row>
    <row r="303" spans="2:11" x14ac:dyDescent="0.3">
      <c r="B303">
        <v>0</v>
      </c>
      <c r="C303">
        <v>0</v>
      </c>
      <c r="D303">
        <v>1</v>
      </c>
      <c r="E303">
        <v>1</v>
      </c>
      <c r="F303">
        <v>3103</v>
      </c>
      <c r="G303">
        <v>3103.4</v>
      </c>
      <c r="I303">
        <v>0</v>
      </c>
      <c r="J303" t="str">
        <f>IF(ISBLANK(VLOOKUP(G303,Practical!G:K,5,FALSE)),"BLANK",VLOOKUP(G303,Practical!G:K,5,FALSE))</f>
        <v>BLANK</v>
      </c>
      <c r="K303">
        <f t="shared" si="47"/>
        <v>0</v>
      </c>
    </row>
    <row r="304" spans="2:11" x14ac:dyDescent="0.3">
      <c r="B304">
        <v>0</v>
      </c>
      <c r="C304">
        <v>0</v>
      </c>
      <c r="D304">
        <v>1</v>
      </c>
      <c r="E304">
        <v>1</v>
      </c>
      <c r="F304">
        <v>3104</v>
      </c>
      <c r="G304">
        <v>3104.1</v>
      </c>
      <c r="I304">
        <v>1</v>
      </c>
      <c r="J304" t="str">
        <f>IF(ISBLANK(VLOOKUP(G304,Practical!G:K,5,FALSE)),"BLANK",VLOOKUP(G304,Practical!G:K,5,FALSE))</f>
        <v>BLANK</v>
      </c>
      <c r="K304">
        <f t="shared" si="47"/>
        <v>1</v>
      </c>
    </row>
    <row r="305" spans="2:11" x14ac:dyDescent="0.3">
      <c r="B305">
        <v>0</v>
      </c>
      <c r="C305">
        <v>0</v>
      </c>
      <c r="D305">
        <v>1</v>
      </c>
      <c r="E305">
        <v>1</v>
      </c>
      <c r="F305">
        <v>3105</v>
      </c>
      <c r="G305">
        <v>3105.1</v>
      </c>
      <c r="I305">
        <v>0</v>
      </c>
      <c r="J305" t="str">
        <f>IF(ISBLANK(VLOOKUP(G305,Practical!G:K,5,FALSE)),"BLANK",VLOOKUP(G305,Practical!G:K,5,FALSE))</f>
        <v>BLANK</v>
      </c>
      <c r="K305">
        <f t="shared" si="47"/>
        <v>0</v>
      </c>
    </row>
    <row r="306" spans="2:11" x14ac:dyDescent="0.3">
      <c r="B306">
        <v>0</v>
      </c>
      <c r="C306">
        <v>0</v>
      </c>
      <c r="D306">
        <v>1</v>
      </c>
      <c r="E306">
        <v>1</v>
      </c>
      <c r="F306">
        <v>3105</v>
      </c>
      <c r="G306">
        <v>3105.2</v>
      </c>
      <c r="I306">
        <v>0</v>
      </c>
      <c r="J306" t="str">
        <f>IF(ISBLANK(VLOOKUP(G306,Practical!G:K,5,FALSE)),"BLANK",VLOOKUP(G306,Practical!G:K,5,FALSE))</f>
        <v>BLANK</v>
      </c>
      <c r="K306">
        <f t="shared" si="47"/>
        <v>0</v>
      </c>
    </row>
    <row r="307" spans="2:11" x14ac:dyDescent="0.3">
      <c r="B307">
        <v>0</v>
      </c>
      <c r="C307">
        <v>0</v>
      </c>
      <c r="D307">
        <v>1</v>
      </c>
      <c r="E307">
        <v>1</v>
      </c>
      <c r="F307">
        <v>3105</v>
      </c>
      <c r="G307">
        <v>3105.3</v>
      </c>
      <c r="I307">
        <v>0</v>
      </c>
      <c r="J307" t="str">
        <f>IF(ISBLANK(VLOOKUP(G307,Practical!G:K,5,FALSE)),"BLANK",VLOOKUP(G307,Practical!G:K,5,FALSE))</f>
        <v>BLANK</v>
      </c>
      <c r="K307">
        <f t="shared" si="47"/>
        <v>0</v>
      </c>
    </row>
    <row r="308" spans="2:11" x14ac:dyDescent="0.3">
      <c r="B308">
        <v>0</v>
      </c>
      <c r="C308">
        <v>0</v>
      </c>
      <c r="D308">
        <v>1</v>
      </c>
      <c r="E308">
        <v>1</v>
      </c>
      <c r="F308">
        <v>3106</v>
      </c>
      <c r="G308">
        <v>3106.1</v>
      </c>
      <c r="I308">
        <v>0</v>
      </c>
      <c r="J308" t="str">
        <f>IF(ISBLANK(VLOOKUP(G308,Practical!G:K,5,FALSE)),"BLANK",VLOOKUP(G308,Practical!G:K,5,FALSE))</f>
        <v>BLANK</v>
      </c>
      <c r="K308">
        <f t="shared" si="47"/>
        <v>0</v>
      </c>
    </row>
    <row r="309" spans="2:11" x14ac:dyDescent="0.3">
      <c r="B309">
        <v>0</v>
      </c>
      <c r="C309">
        <v>0</v>
      </c>
      <c r="D309">
        <v>1</v>
      </c>
      <c r="E309">
        <v>1</v>
      </c>
      <c r="F309">
        <v>3106</v>
      </c>
      <c r="G309">
        <v>3106.2</v>
      </c>
      <c r="I309">
        <v>0</v>
      </c>
      <c r="J309" t="str">
        <f>IF(ISBLANK(VLOOKUP(G309,Practical!G:K,5,FALSE)),"BLANK",VLOOKUP(G309,Practical!G:K,5,FALSE))</f>
        <v>BLANK</v>
      </c>
      <c r="K309">
        <f t="shared" si="47"/>
        <v>0</v>
      </c>
    </row>
    <row r="310" spans="2:11" x14ac:dyDescent="0.3">
      <c r="B310">
        <v>0</v>
      </c>
      <c r="C310">
        <v>1</v>
      </c>
      <c r="D310">
        <v>1</v>
      </c>
      <c r="E310">
        <v>1</v>
      </c>
      <c r="F310">
        <v>3107</v>
      </c>
      <c r="G310">
        <v>3107.1</v>
      </c>
      <c r="I310">
        <v>0</v>
      </c>
      <c r="J310" t="str">
        <f>IF(ISBLANK(VLOOKUP(G310,Practical!G:K,5,FALSE)),"BLANK",VLOOKUP(G310,Practical!G:K,5,FALSE))</f>
        <v>BLANK</v>
      </c>
      <c r="K310">
        <f t="shared" si="47"/>
        <v>0</v>
      </c>
    </row>
    <row r="311" spans="2:11" x14ac:dyDescent="0.3">
      <c r="B311">
        <v>0</v>
      </c>
      <c r="C311">
        <v>1</v>
      </c>
      <c r="D311">
        <v>1</v>
      </c>
      <c r="E311">
        <v>1</v>
      </c>
      <c r="F311">
        <v>3107</v>
      </c>
      <c r="G311">
        <v>3107.2</v>
      </c>
      <c r="I311">
        <v>0</v>
      </c>
      <c r="J311" t="str">
        <f>IF(ISBLANK(VLOOKUP(G311,Practical!G:K,5,FALSE)),"BLANK",VLOOKUP(G311,Practical!G:K,5,FALSE))</f>
        <v>BLANK</v>
      </c>
      <c r="K311">
        <f t="shared" si="47"/>
        <v>0</v>
      </c>
    </row>
    <row r="312" spans="2:11" x14ac:dyDescent="0.3">
      <c r="B312">
        <v>0</v>
      </c>
      <c r="C312">
        <v>1</v>
      </c>
      <c r="D312">
        <v>1</v>
      </c>
      <c r="E312">
        <v>1</v>
      </c>
      <c r="F312">
        <v>3107</v>
      </c>
      <c r="G312">
        <v>3107.3</v>
      </c>
      <c r="I312">
        <v>0</v>
      </c>
      <c r="J312" t="str">
        <f>IF(ISBLANK(VLOOKUP(G312,Practical!G:K,5,FALSE)),"BLANK",VLOOKUP(G312,Practical!G:K,5,FALSE))</f>
        <v>BLANK</v>
      </c>
      <c r="K312">
        <f t="shared" si="47"/>
        <v>0</v>
      </c>
    </row>
    <row r="313" spans="2:11" x14ac:dyDescent="0.3">
      <c r="B313">
        <v>0</v>
      </c>
      <c r="C313">
        <v>1</v>
      </c>
      <c r="D313">
        <v>1</v>
      </c>
      <c r="E313">
        <v>1</v>
      </c>
      <c r="F313">
        <v>3107</v>
      </c>
      <c r="G313">
        <v>3107.4</v>
      </c>
      <c r="I313">
        <v>0</v>
      </c>
      <c r="J313" t="str">
        <f>IF(ISBLANK(VLOOKUP(G313,Practical!G:K,5,FALSE)),"BLANK",VLOOKUP(G313,Practical!G:K,5,FALSE))</f>
        <v>BLANK</v>
      </c>
      <c r="K313">
        <f t="shared" si="47"/>
        <v>0</v>
      </c>
    </row>
    <row r="314" spans="2:11" x14ac:dyDescent="0.3">
      <c r="B314">
        <v>0</v>
      </c>
      <c r="C314">
        <v>1</v>
      </c>
      <c r="D314">
        <v>1</v>
      </c>
      <c r="E314">
        <v>1</v>
      </c>
      <c r="F314">
        <v>3107</v>
      </c>
      <c r="G314">
        <v>3107.5</v>
      </c>
      <c r="I314">
        <v>0</v>
      </c>
      <c r="J314" t="str">
        <f>IF(ISBLANK(VLOOKUP(G314,Practical!G:K,5,FALSE)),"BLANK",VLOOKUP(G314,Practical!G:K,5,FALSE))</f>
        <v>BLANK</v>
      </c>
      <c r="K314">
        <f t="shared" si="47"/>
        <v>0</v>
      </c>
    </row>
    <row r="315" spans="2:11" x14ac:dyDescent="0.3">
      <c r="B315">
        <v>0</v>
      </c>
      <c r="C315">
        <v>1</v>
      </c>
      <c r="D315">
        <v>1</v>
      </c>
      <c r="E315">
        <v>1</v>
      </c>
      <c r="F315">
        <v>3107</v>
      </c>
      <c r="G315">
        <v>3107.6</v>
      </c>
      <c r="I315">
        <v>0</v>
      </c>
      <c r="J315" t="str">
        <f>IF(ISBLANK(VLOOKUP(G315,Practical!G:K,5,FALSE)),"BLANK",VLOOKUP(G315,Practical!G:K,5,FALSE))</f>
        <v>BLANK</v>
      </c>
      <c r="K315">
        <f t="shared" si="47"/>
        <v>0</v>
      </c>
    </row>
    <row r="316" spans="2:11" x14ac:dyDescent="0.3">
      <c r="B316">
        <v>0</v>
      </c>
      <c r="C316">
        <v>1</v>
      </c>
      <c r="D316">
        <v>1</v>
      </c>
      <c r="E316">
        <v>1</v>
      </c>
      <c r="F316">
        <v>3107</v>
      </c>
      <c r="G316">
        <v>3107.7</v>
      </c>
      <c r="I316">
        <v>0</v>
      </c>
      <c r="J316" t="str">
        <f>IF(ISBLANK(VLOOKUP(G316,Practical!G:K,5,FALSE)),"BLANK",VLOOKUP(G316,Practical!G:K,5,FALSE))</f>
        <v>BLANK</v>
      </c>
      <c r="K316">
        <f t="shared" si="47"/>
        <v>0</v>
      </c>
    </row>
    <row r="317" spans="2:11" x14ac:dyDescent="0.3">
      <c r="B317">
        <v>0</v>
      </c>
      <c r="C317">
        <v>1</v>
      </c>
      <c r="D317">
        <v>1</v>
      </c>
      <c r="E317">
        <v>1</v>
      </c>
      <c r="F317">
        <v>3107</v>
      </c>
      <c r="G317">
        <v>3107.8</v>
      </c>
      <c r="I317">
        <v>0</v>
      </c>
      <c r="J317" t="str">
        <f>IF(ISBLANK(VLOOKUP(G317,Practical!G:K,5,FALSE)),"BLANK",VLOOKUP(G317,Practical!G:K,5,FALSE))</f>
        <v>BLANK</v>
      </c>
      <c r="K317">
        <f t="shared" si="47"/>
        <v>0</v>
      </c>
    </row>
    <row r="318" spans="2:11" x14ac:dyDescent="0.3">
      <c r="B318">
        <v>0</v>
      </c>
      <c r="C318">
        <v>1</v>
      </c>
      <c r="D318">
        <v>1</v>
      </c>
      <c r="E318">
        <v>1</v>
      </c>
      <c r="F318">
        <v>3107</v>
      </c>
      <c r="G318">
        <v>3107.9</v>
      </c>
      <c r="I318">
        <v>0</v>
      </c>
      <c r="J318" t="str">
        <f>IF(ISBLANK(VLOOKUP(G318,Practical!G:K,5,FALSE)),"BLANK",VLOOKUP(G318,Practical!G:K,5,FALSE))</f>
        <v>BLANK</v>
      </c>
      <c r="K318">
        <f t="shared" si="47"/>
        <v>0</v>
      </c>
    </row>
    <row r="319" spans="2:11" x14ac:dyDescent="0.3">
      <c r="B319">
        <v>0</v>
      </c>
      <c r="C319">
        <v>1</v>
      </c>
      <c r="D319">
        <v>1</v>
      </c>
      <c r="E319">
        <v>1</v>
      </c>
      <c r="F319">
        <v>3107</v>
      </c>
      <c r="G319" s="3">
        <v>3107.1</v>
      </c>
      <c r="I319">
        <v>0</v>
      </c>
      <c r="J319" t="str">
        <f>IF(ISBLANK(VLOOKUP(G319,Practical!G:K,5,FALSE)),"BLANK",VLOOKUP(G319,Practical!G:K,5,FALSE))</f>
        <v>BLANK</v>
      </c>
      <c r="K319">
        <f t="shared" si="47"/>
        <v>0</v>
      </c>
    </row>
    <row r="320" spans="2:11" x14ac:dyDescent="0.3">
      <c r="B320">
        <v>0</v>
      </c>
      <c r="C320">
        <v>1</v>
      </c>
      <c r="D320">
        <v>1</v>
      </c>
      <c r="E320">
        <v>1</v>
      </c>
      <c r="F320">
        <v>3107</v>
      </c>
      <c r="G320">
        <v>3107.11</v>
      </c>
      <c r="I320">
        <v>0</v>
      </c>
      <c r="J320" t="str">
        <f>IF(ISBLANK(VLOOKUP(G320,Practical!G:K,5,FALSE)),"BLANK",VLOOKUP(G320,Practical!G:K,5,FALSE))</f>
        <v>BLANK</v>
      </c>
      <c r="K320">
        <f t="shared" si="47"/>
        <v>0</v>
      </c>
    </row>
    <row r="321" spans="2:11" x14ac:dyDescent="0.3">
      <c r="B321">
        <v>0</v>
      </c>
      <c r="C321">
        <v>1</v>
      </c>
      <c r="D321">
        <v>1</v>
      </c>
      <c r="E321">
        <v>1</v>
      </c>
      <c r="F321">
        <v>3107</v>
      </c>
      <c r="G321">
        <v>3107.12</v>
      </c>
      <c r="I321">
        <v>0</v>
      </c>
      <c r="J321" t="str">
        <f>IF(ISBLANK(VLOOKUP(G321,Practical!G:K,5,FALSE)),"BLANK",VLOOKUP(G321,Practical!G:K,5,FALSE))</f>
        <v>BLANK</v>
      </c>
      <c r="K321">
        <f t="shared" si="47"/>
        <v>0</v>
      </c>
    </row>
    <row r="322" spans="2:11" x14ac:dyDescent="0.3">
      <c r="B322">
        <v>0</v>
      </c>
      <c r="C322">
        <v>1</v>
      </c>
      <c r="D322">
        <v>1</v>
      </c>
      <c r="E322">
        <v>1</v>
      </c>
      <c r="F322">
        <v>3108</v>
      </c>
      <c r="G322">
        <v>3108.1</v>
      </c>
      <c r="I322">
        <v>0</v>
      </c>
      <c r="J322" t="str">
        <f>IF(ISBLANK(VLOOKUP(G322,Practical!G:K,5,FALSE)),"BLANK",VLOOKUP(G322,Practical!G:K,5,FALSE))</f>
        <v>BLANK</v>
      </c>
      <c r="K322">
        <f t="shared" si="47"/>
        <v>0</v>
      </c>
    </row>
    <row r="323" spans="2:11" x14ac:dyDescent="0.3">
      <c r="B323">
        <v>0</v>
      </c>
      <c r="C323">
        <v>1</v>
      </c>
      <c r="D323">
        <v>1</v>
      </c>
      <c r="E323">
        <v>1</v>
      </c>
      <c r="F323">
        <v>3108</v>
      </c>
      <c r="G323">
        <v>3108.2</v>
      </c>
      <c r="I323">
        <v>0</v>
      </c>
      <c r="J323" t="str">
        <f>IF(ISBLANK(VLOOKUP(G323,Practical!G:K,5,FALSE)),"BLANK",VLOOKUP(G323,Practical!G:K,5,FALSE))</f>
        <v>BLANK</v>
      </c>
      <c r="K323">
        <f t="shared" ref="K323:K356" si="48">IF(SUMIFS(J:J, F:F, F323, I:I, 1) &lt; SUMIFS(I:I, F:F, F323, I:I, 1), 1, 0)</f>
        <v>0</v>
      </c>
    </row>
    <row r="324" spans="2:11" x14ac:dyDescent="0.3">
      <c r="B324">
        <v>0</v>
      </c>
      <c r="C324">
        <v>1</v>
      </c>
      <c r="D324">
        <v>1</v>
      </c>
      <c r="E324">
        <v>1</v>
      </c>
      <c r="F324">
        <v>3109</v>
      </c>
      <c r="G324">
        <v>3109.1</v>
      </c>
      <c r="I324">
        <v>1</v>
      </c>
      <c r="J324" t="str">
        <f>IF(ISBLANK(VLOOKUP(G324,Practical!G:K,5,FALSE)),"BLANK",VLOOKUP(G324,Practical!G:K,5,FALSE))</f>
        <v>BLANK</v>
      </c>
      <c r="K324">
        <f t="shared" si="48"/>
        <v>1</v>
      </c>
    </row>
    <row r="325" spans="2:11" x14ac:dyDescent="0.3">
      <c r="B325">
        <v>0</v>
      </c>
      <c r="C325">
        <v>0</v>
      </c>
      <c r="D325">
        <v>1</v>
      </c>
      <c r="E325">
        <v>1</v>
      </c>
      <c r="F325">
        <v>3110</v>
      </c>
      <c r="G325">
        <v>3110.1</v>
      </c>
      <c r="I325">
        <v>1</v>
      </c>
      <c r="J325" t="str">
        <f>IF(ISBLANK(VLOOKUP(G325,Practical!G:K,5,FALSE)),"BLANK",VLOOKUP(G325,Practical!G:K,5,FALSE))</f>
        <v>BLANK</v>
      </c>
      <c r="K325">
        <f t="shared" si="48"/>
        <v>1</v>
      </c>
    </row>
    <row r="326" spans="2:11" x14ac:dyDescent="0.3">
      <c r="B326">
        <v>0</v>
      </c>
      <c r="C326">
        <v>1</v>
      </c>
      <c r="D326">
        <v>1</v>
      </c>
      <c r="E326">
        <v>1</v>
      </c>
      <c r="F326">
        <v>3200</v>
      </c>
      <c r="G326">
        <v>3200.1</v>
      </c>
      <c r="I326">
        <v>1</v>
      </c>
      <c r="J326" t="str">
        <f>IF(ISBLANK(VLOOKUP(G326,Practical!G:K,5,FALSE)),"BLANK",VLOOKUP(G326,Practical!G:K,5,FALSE))</f>
        <v>BLANK</v>
      </c>
      <c r="K326">
        <f t="shared" si="48"/>
        <v>1</v>
      </c>
    </row>
    <row r="327" spans="2:11" x14ac:dyDescent="0.3">
      <c r="B327">
        <v>0</v>
      </c>
      <c r="C327">
        <v>1</v>
      </c>
      <c r="D327">
        <v>1</v>
      </c>
      <c r="E327">
        <v>1</v>
      </c>
      <c r="F327">
        <v>3201</v>
      </c>
      <c r="G327">
        <v>3201.1</v>
      </c>
      <c r="I327">
        <v>1</v>
      </c>
      <c r="J327" t="str">
        <f>IF(ISBLANK(VLOOKUP(G327,Practical!G:K,5,FALSE)),"BLANK",VLOOKUP(G327,Practical!G:K,5,FALSE))</f>
        <v>BLANK</v>
      </c>
      <c r="K327">
        <f t="shared" si="48"/>
        <v>1</v>
      </c>
    </row>
    <row r="328" spans="2:11" x14ac:dyDescent="0.3">
      <c r="B328">
        <v>0</v>
      </c>
      <c r="C328">
        <v>0</v>
      </c>
      <c r="D328">
        <v>1</v>
      </c>
      <c r="E328">
        <v>1</v>
      </c>
      <c r="F328">
        <v>3202</v>
      </c>
      <c r="G328">
        <v>3202.1</v>
      </c>
      <c r="I328">
        <v>0</v>
      </c>
      <c r="J328" t="str">
        <f>IF(ISBLANK(VLOOKUP(G328,Practical!G:K,5,FALSE)),"BLANK",VLOOKUP(G328,Practical!G:K,5,FALSE))</f>
        <v>BLANK</v>
      </c>
      <c r="K328">
        <f t="shared" si="48"/>
        <v>0</v>
      </c>
    </row>
    <row r="329" spans="2:11" x14ac:dyDescent="0.3">
      <c r="B329">
        <v>0</v>
      </c>
      <c r="C329">
        <v>0</v>
      </c>
      <c r="D329">
        <v>1</v>
      </c>
      <c r="E329">
        <v>1</v>
      </c>
      <c r="F329">
        <v>3202</v>
      </c>
      <c r="G329">
        <v>3202.2</v>
      </c>
      <c r="I329">
        <v>0</v>
      </c>
      <c r="J329" t="str">
        <f>IF(ISBLANK(VLOOKUP(G329,Practical!G:K,5,FALSE)),"BLANK",VLOOKUP(G329,Practical!G:K,5,FALSE))</f>
        <v>BLANK</v>
      </c>
      <c r="K329">
        <f t="shared" si="48"/>
        <v>0</v>
      </c>
    </row>
    <row r="330" spans="2:11" x14ac:dyDescent="0.3">
      <c r="B330">
        <v>0</v>
      </c>
      <c r="C330">
        <v>1</v>
      </c>
      <c r="D330">
        <v>1</v>
      </c>
      <c r="E330">
        <v>1</v>
      </c>
      <c r="F330">
        <v>3203</v>
      </c>
      <c r="G330">
        <v>3203.1</v>
      </c>
      <c r="I330">
        <v>0</v>
      </c>
      <c r="J330" t="str">
        <f>IF(ISBLANK(VLOOKUP(G330,Practical!G:K,5,FALSE)),"BLANK",VLOOKUP(G330,Practical!G:K,5,FALSE))</f>
        <v>BLANK</v>
      </c>
      <c r="K330">
        <f t="shared" si="48"/>
        <v>0</v>
      </c>
    </row>
    <row r="331" spans="2:11" x14ac:dyDescent="0.3">
      <c r="B331">
        <v>0</v>
      </c>
      <c r="C331">
        <v>1</v>
      </c>
      <c r="D331">
        <v>1</v>
      </c>
      <c r="E331">
        <v>1</v>
      </c>
      <c r="F331">
        <v>3203</v>
      </c>
      <c r="G331">
        <v>3203.2</v>
      </c>
      <c r="I331">
        <v>0</v>
      </c>
      <c r="J331" t="str">
        <f>IF(ISBLANK(VLOOKUP(G331,Practical!G:K,5,FALSE)),"BLANK",VLOOKUP(G331,Practical!G:K,5,FALSE))</f>
        <v>BLANK</v>
      </c>
      <c r="K331">
        <f t="shared" si="48"/>
        <v>0</v>
      </c>
    </row>
    <row r="332" spans="2:11" x14ac:dyDescent="0.3">
      <c r="B332">
        <v>0</v>
      </c>
      <c r="C332">
        <v>1</v>
      </c>
      <c r="D332">
        <v>1</v>
      </c>
      <c r="E332">
        <v>1</v>
      </c>
      <c r="F332">
        <v>3204</v>
      </c>
      <c r="G332">
        <v>3204.1</v>
      </c>
      <c r="I332">
        <v>0</v>
      </c>
      <c r="J332" t="str">
        <f>IF(ISBLANK(VLOOKUP(G332,Practical!G:K,5,FALSE)),"BLANK",VLOOKUP(G332,Practical!G:K,5,FALSE))</f>
        <v>BLANK</v>
      </c>
      <c r="K332">
        <f t="shared" si="48"/>
        <v>0</v>
      </c>
    </row>
    <row r="333" spans="2:11" x14ac:dyDescent="0.3">
      <c r="B333">
        <v>0</v>
      </c>
      <c r="C333">
        <v>1</v>
      </c>
      <c r="D333">
        <v>1</v>
      </c>
      <c r="E333">
        <v>1</v>
      </c>
      <c r="F333">
        <v>3204</v>
      </c>
      <c r="G333">
        <v>3204.2</v>
      </c>
      <c r="I333">
        <v>0</v>
      </c>
      <c r="J333" t="str">
        <f>IF(ISBLANK(VLOOKUP(G333,Practical!G:K,5,FALSE)),"BLANK",VLOOKUP(G333,Practical!G:K,5,FALSE))</f>
        <v>BLANK</v>
      </c>
      <c r="K333">
        <f t="shared" si="48"/>
        <v>0</v>
      </c>
    </row>
    <row r="334" spans="2:11" x14ac:dyDescent="0.3">
      <c r="B334">
        <v>0</v>
      </c>
      <c r="C334">
        <v>1</v>
      </c>
      <c r="D334">
        <v>1</v>
      </c>
      <c r="E334">
        <v>1</v>
      </c>
      <c r="F334">
        <v>4100</v>
      </c>
      <c r="G334">
        <v>4100.1000000000004</v>
      </c>
      <c r="I334">
        <v>0</v>
      </c>
      <c r="J334" t="str">
        <f>IF(ISBLANK(VLOOKUP(G334,Practical!G:K,5,FALSE)),"BLANK",VLOOKUP(G334,Practical!G:K,5,FALSE))</f>
        <v>BLANK</v>
      </c>
      <c r="K334">
        <f t="shared" si="48"/>
        <v>0</v>
      </c>
    </row>
    <row r="335" spans="2:11" x14ac:dyDescent="0.3">
      <c r="B335">
        <v>0</v>
      </c>
      <c r="C335">
        <v>1</v>
      </c>
      <c r="D335">
        <v>1</v>
      </c>
      <c r="E335">
        <v>1</v>
      </c>
      <c r="F335">
        <v>4100</v>
      </c>
      <c r="G335">
        <v>4100.2</v>
      </c>
      <c r="I335">
        <v>0</v>
      </c>
      <c r="J335" t="str">
        <f>IF(ISBLANK(VLOOKUP(G335,Practical!G:K,5,FALSE)),"BLANK",VLOOKUP(G335,Practical!G:K,5,FALSE))</f>
        <v>BLANK</v>
      </c>
      <c r="K335">
        <f t="shared" si="48"/>
        <v>0</v>
      </c>
    </row>
    <row r="336" spans="2:11" x14ac:dyDescent="0.3">
      <c r="B336">
        <v>0</v>
      </c>
      <c r="C336">
        <v>0</v>
      </c>
      <c r="D336">
        <v>1</v>
      </c>
      <c r="E336">
        <v>1</v>
      </c>
      <c r="F336">
        <v>4101</v>
      </c>
      <c r="G336">
        <v>4101.1000000000004</v>
      </c>
      <c r="I336">
        <v>0</v>
      </c>
      <c r="J336" t="str">
        <f>IF(ISBLANK(VLOOKUP(G336,Practical!G:K,5,FALSE)),"BLANK",VLOOKUP(G336,Practical!G:K,5,FALSE))</f>
        <v>BLANK</v>
      </c>
      <c r="K336">
        <f t="shared" si="48"/>
        <v>0</v>
      </c>
    </row>
    <row r="337" spans="2:11" x14ac:dyDescent="0.3">
      <c r="B337">
        <v>0</v>
      </c>
      <c r="C337">
        <v>0</v>
      </c>
      <c r="D337">
        <v>1</v>
      </c>
      <c r="E337">
        <v>1</v>
      </c>
      <c r="F337">
        <v>4101</v>
      </c>
      <c r="G337">
        <v>4101.2</v>
      </c>
      <c r="I337">
        <v>0</v>
      </c>
      <c r="J337" t="str">
        <f>IF(ISBLANK(VLOOKUP(G337,Practical!G:K,5,FALSE)),"BLANK",VLOOKUP(G337,Practical!G:K,5,FALSE))</f>
        <v>BLANK</v>
      </c>
      <c r="K337">
        <f t="shared" si="48"/>
        <v>0</v>
      </c>
    </row>
    <row r="338" spans="2:11" x14ac:dyDescent="0.3">
      <c r="B338">
        <v>0</v>
      </c>
      <c r="C338">
        <v>0</v>
      </c>
      <c r="D338">
        <v>1</v>
      </c>
      <c r="E338">
        <v>1</v>
      </c>
      <c r="F338">
        <v>4101</v>
      </c>
      <c r="G338">
        <v>4101.3</v>
      </c>
      <c r="I338">
        <v>0</v>
      </c>
      <c r="J338" t="str">
        <f>IF(ISBLANK(VLOOKUP(G338,Practical!G:K,5,FALSE)),"BLANK",VLOOKUP(G338,Practical!G:K,5,FALSE))</f>
        <v>BLANK</v>
      </c>
      <c r="K338">
        <f t="shared" si="48"/>
        <v>0</v>
      </c>
    </row>
    <row r="339" spans="2:11" x14ac:dyDescent="0.3">
      <c r="B339">
        <v>0</v>
      </c>
      <c r="C339">
        <v>0</v>
      </c>
      <c r="D339">
        <v>1</v>
      </c>
      <c r="E339">
        <v>1</v>
      </c>
      <c r="F339">
        <v>4101</v>
      </c>
      <c r="G339">
        <v>4101.3999999999996</v>
      </c>
      <c r="I339">
        <v>0</v>
      </c>
      <c r="J339" t="str">
        <f>IF(ISBLANK(VLOOKUP(G339,Practical!G:K,5,FALSE)),"BLANK",VLOOKUP(G339,Practical!G:K,5,FALSE))</f>
        <v>BLANK</v>
      </c>
      <c r="K339">
        <f t="shared" si="48"/>
        <v>0</v>
      </c>
    </row>
    <row r="340" spans="2:11" x14ac:dyDescent="0.3">
      <c r="B340">
        <v>0</v>
      </c>
      <c r="C340">
        <v>0</v>
      </c>
      <c r="D340">
        <v>1</v>
      </c>
      <c r="E340">
        <v>1</v>
      </c>
      <c r="F340">
        <v>4102</v>
      </c>
      <c r="G340">
        <v>4102.1000000000004</v>
      </c>
      <c r="I340">
        <v>0</v>
      </c>
      <c r="J340" t="str">
        <f>IF(ISBLANK(VLOOKUP(G340,Practical!G:K,5,FALSE)),"BLANK",VLOOKUP(G340,Practical!G:K,5,FALSE))</f>
        <v>BLANK</v>
      </c>
      <c r="K340">
        <f t="shared" si="48"/>
        <v>0</v>
      </c>
    </row>
    <row r="341" spans="2:11" x14ac:dyDescent="0.3">
      <c r="B341">
        <v>0</v>
      </c>
      <c r="C341">
        <v>0</v>
      </c>
      <c r="D341">
        <v>1</v>
      </c>
      <c r="E341">
        <v>1</v>
      </c>
      <c r="F341">
        <v>4102</v>
      </c>
      <c r="G341">
        <v>4102.2</v>
      </c>
      <c r="I341">
        <v>0</v>
      </c>
      <c r="J341" t="str">
        <f>IF(ISBLANK(VLOOKUP(G341,Practical!G:K,5,FALSE)),"BLANK",VLOOKUP(G341,Practical!G:K,5,FALSE))</f>
        <v>BLANK</v>
      </c>
      <c r="K341">
        <f t="shared" si="48"/>
        <v>0</v>
      </c>
    </row>
    <row r="342" spans="2:11" x14ac:dyDescent="0.3">
      <c r="B342">
        <v>0</v>
      </c>
      <c r="C342">
        <v>0</v>
      </c>
      <c r="D342">
        <v>1</v>
      </c>
      <c r="E342">
        <v>1</v>
      </c>
      <c r="F342">
        <v>4103</v>
      </c>
      <c r="G342">
        <v>4103.1000000000004</v>
      </c>
      <c r="I342">
        <v>0</v>
      </c>
      <c r="J342" t="str">
        <f>IF(ISBLANK(VLOOKUP(G342,Practical!G:K,5,FALSE)),"BLANK",VLOOKUP(G342,Practical!G:K,5,FALSE))</f>
        <v>BLANK</v>
      </c>
      <c r="K342">
        <f t="shared" si="48"/>
        <v>0</v>
      </c>
    </row>
    <row r="343" spans="2:11" x14ac:dyDescent="0.3">
      <c r="B343">
        <v>0</v>
      </c>
      <c r="C343">
        <v>0</v>
      </c>
      <c r="D343">
        <v>1</v>
      </c>
      <c r="E343">
        <v>1</v>
      </c>
      <c r="F343">
        <v>4103</v>
      </c>
      <c r="G343">
        <v>4103.2</v>
      </c>
      <c r="I343">
        <v>0</v>
      </c>
      <c r="J343" t="str">
        <f>IF(ISBLANK(VLOOKUP(G343,Practical!G:K,5,FALSE)),"BLANK",VLOOKUP(G343,Practical!G:K,5,FALSE))</f>
        <v>BLANK</v>
      </c>
      <c r="K343">
        <f t="shared" si="48"/>
        <v>0</v>
      </c>
    </row>
    <row r="344" spans="2:11" x14ac:dyDescent="0.3">
      <c r="B344">
        <v>0</v>
      </c>
      <c r="C344">
        <v>1</v>
      </c>
      <c r="D344">
        <v>1</v>
      </c>
      <c r="E344">
        <v>1</v>
      </c>
      <c r="F344">
        <v>4104</v>
      </c>
      <c r="G344">
        <v>4104.1000000000004</v>
      </c>
      <c r="I344">
        <v>0</v>
      </c>
      <c r="J344" t="str">
        <f>IF(ISBLANK(VLOOKUP(G344,Practical!G:K,5,FALSE)),"BLANK",VLOOKUP(G344,Practical!G:K,5,FALSE))</f>
        <v>BLANK</v>
      </c>
      <c r="K344">
        <f t="shared" si="48"/>
        <v>0</v>
      </c>
    </row>
    <row r="345" spans="2:11" x14ac:dyDescent="0.3">
      <c r="B345">
        <v>0</v>
      </c>
      <c r="C345">
        <v>1</v>
      </c>
      <c r="D345">
        <v>1</v>
      </c>
      <c r="E345">
        <v>1</v>
      </c>
      <c r="F345">
        <v>4104</v>
      </c>
      <c r="G345">
        <v>4104.2</v>
      </c>
      <c r="I345">
        <v>0</v>
      </c>
      <c r="J345" t="str">
        <f>IF(ISBLANK(VLOOKUP(G345,Practical!G:K,5,FALSE)),"BLANK",VLOOKUP(G345,Practical!G:K,5,FALSE))</f>
        <v>BLANK</v>
      </c>
      <c r="K345">
        <f t="shared" si="48"/>
        <v>0</v>
      </c>
    </row>
    <row r="346" spans="2:11" x14ac:dyDescent="0.3">
      <c r="B346">
        <v>0</v>
      </c>
      <c r="C346">
        <v>0</v>
      </c>
      <c r="D346">
        <v>1</v>
      </c>
      <c r="E346">
        <v>1</v>
      </c>
      <c r="F346">
        <v>4105</v>
      </c>
      <c r="G346">
        <v>4105.1000000000004</v>
      </c>
      <c r="I346">
        <v>0</v>
      </c>
      <c r="J346" t="str">
        <f>IF(ISBLANK(VLOOKUP(G346,Practical!G:K,5,FALSE)),"BLANK",VLOOKUP(G346,Practical!G:K,5,FALSE))</f>
        <v>BLANK</v>
      </c>
      <c r="K346">
        <f t="shared" si="48"/>
        <v>0</v>
      </c>
    </row>
    <row r="347" spans="2:11" x14ac:dyDescent="0.3">
      <c r="B347">
        <v>0</v>
      </c>
      <c r="C347">
        <v>0</v>
      </c>
      <c r="D347">
        <v>1</v>
      </c>
      <c r="E347">
        <v>1</v>
      </c>
      <c r="F347">
        <v>4105</v>
      </c>
      <c r="G347">
        <v>4105.2</v>
      </c>
      <c r="I347">
        <v>0</v>
      </c>
      <c r="J347" t="str">
        <f>IF(ISBLANK(VLOOKUP(G347,Practical!G:K,5,FALSE)),"BLANK",VLOOKUP(G347,Practical!G:K,5,FALSE))</f>
        <v>BLANK</v>
      </c>
      <c r="K347">
        <f t="shared" si="48"/>
        <v>0</v>
      </c>
    </row>
    <row r="348" spans="2:11" x14ac:dyDescent="0.3">
      <c r="B348">
        <v>0</v>
      </c>
      <c r="C348">
        <v>0</v>
      </c>
      <c r="D348">
        <v>1</v>
      </c>
      <c r="E348">
        <v>1</v>
      </c>
      <c r="F348">
        <v>4105</v>
      </c>
      <c r="G348">
        <v>4105.3</v>
      </c>
      <c r="I348">
        <v>0</v>
      </c>
      <c r="J348" t="str">
        <f>IF(ISBLANK(VLOOKUP(G348,Practical!G:K,5,FALSE)),"BLANK",VLOOKUP(G348,Practical!G:K,5,FALSE))</f>
        <v>BLANK</v>
      </c>
      <c r="K348">
        <f t="shared" si="48"/>
        <v>0</v>
      </c>
    </row>
    <row r="349" spans="2:11" x14ac:dyDescent="0.3">
      <c r="B349">
        <v>0</v>
      </c>
      <c r="C349">
        <v>1</v>
      </c>
      <c r="D349">
        <v>1</v>
      </c>
      <c r="E349">
        <v>1</v>
      </c>
      <c r="F349">
        <v>4106</v>
      </c>
      <c r="G349">
        <v>4106.1000000000004</v>
      </c>
      <c r="I349">
        <v>1</v>
      </c>
      <c r="J349" t="str">
        <f>IF(ISBLANK(VLOOKUP(G349,Practical!G:K,5,FALSE)),"BLANK",VLOOKUP(G349,Practical!G:K,5,FALSE))</f>
        <v>BLANK</v>
      </c>
      <c r="K349">
        <f t="shared" si="48"/>
        <v>1</v>
      </c>
    </row>
    <row r="350" spans="2:11" x14ac:dyDescent="0.3">
      <c r="B350">
        <v>0</v>
      </c>
      <c r="C350">
        <v>1</v>
      </c>
      <c r="D350">
        <v>1</v>
      </c>
      <c r="E350">
        <v>1</v>
      </c>
      <c r="F350">
        <v>4200</v>
      </c>
      <c r="G350">
        <v>4200.1000000000004</v>
      </c>
      <c r="I350">
        <v>0</v>
      </c>
      <c r="J350" t="str">
        <f>IF(ISBLANK(VLOOKUP(G350,Practical!G:K,5,FALSE)),"BLANK",VLOOKUP(G350,Practical!G:K,5,FALSE))</f>
        <v>BLANK</v>
      </c>
      <c r="K350">
        <f t="shared" si="48"/>
        <v>0</v>
      </c>
    </row>
    <row r="351" spans="2:11" x14ac:dyDescent="0.3">
      <c r="B351">
        <v>0</v>
      </c>
      <c r="C351">
        <v>1</v>
      </c>
      <c r="D351">
        <v>1</v>
      </c>
      <c r="E351">
        <v>1</v>
      </c>
      <c r="F351">
        <v>4200</v>
      </c>
      <c r="G351">
        <v>4200.2</v>
      </c>
      <c r="I351">
        <v>0</v>
      </c>
      <c r="J351" t="str">
        <f>IF(ISBLANK(VLOOKUP(G351,Practical!G:K,5,FALSE)),"BLANK",VLOOKUP(G351,Practical!G:K,5,FALSE))</f>
        <v>BLANK</v>
      </c>
      <c r="K351">
        <f t="shared" si="48"/>
        <v>0</v>
      </c>
    </row>
    <row r="352" spans="2:11" x14ac:dyDescent="0.3">
      <c r="B352">
        <v>0</v>
      </c>
      <c r="C352">
        <v>0</v>
      </c>
      <c r="D352">
        <v>1</v>
      </c>
      <c r="E352">
        <v>1</v>
      </c>
      <c r="F352">
        <v>4201</v>
      </c>
      <c r="G352">
        <v>4201.1000000000004</v>
      </c>
      <c r="I352">
        <v>0</v>
      </c>
      <c r="J352" t="str">
        <f>IF(ISBLANK(VLOOKUP(G352,Practical!G:K,5,FALSE)),"BLANK",VLOOKUP(G352,Practical!G:K,5,FALSE))</f>
        <v>BLANK</v>
      </c>
      <c r="K352">
        <f t="shared" si="48"/>
        <v>0</v>
      </c>
    </row>
    <row r="353" spans="2:11" x14ac:dyDescent="0.3">
      <c r="B353">
        <v>0</v>
      </c>
      <c r="C353">
        <v>0</v>
      </c>
      <c r="D353">
        <v>1</v>
      </c>
      <c r="E353">
        <v>1</v>
      </c>
      <c r="F353">
        <v>4201</v>
      </c>
      <c r="G353">
        <v>4201.2</v>
      </c>
      <c r="I353">
        <v>0</v>
      </c>
      <c r="J353" t="str">
        <f>IF(ISBLANK(VLOOKUP(G353,Practical!G:K,5,FALSE)),"BLANK",VLOOKUP(G353,Practical!G:K,5,FALSE))</f>
        <v>BLANK</v>
      </c>
      <c r="K353">
        <f t="shared" si="48"/>
        <v>0</v>
      </c>
    </row>
    <row r="354" spans="2:11" x14ac:dyDescent="0.3">
      <c r="B354">
        <v>0</v>
      </c>
      <c r="C354">
        <v>0</v>
      </c>
      <c r="D354">
        <v>1</v>
      </c>
      <c r="E354">
        <v>1</v>
      </c>
      <c r="F354">
        <v>4201</v>
      </c>
      <c r="G354">
        <v>4201.3</v>
      </c>
      <c r="I354">
        <v>0</v>
      </c>
      <c r="J354" t="str">
        <f>IF(ISBLANK(VLOOKUP(G354,Practical!G:K,5,FALSE)),"BLANK",VLOOKUP(G354,Practical!G:K,5,FALSE))</f>
        <v>BLANK</v>
      </c>
      <c r="K354">
        <f t="shared" si="48"/>
        <v>0</v>
      </c>
    </row>
    <row r="355" spans="2:11" x14ac:dyDescent="0.3">
      <c r="B355">
        <v>0</v>
      </c>
      <c r="C355">
        <v>0</v>
      </c>
      <c r="D355">
        <v>0</v>
      </c>
      <c r="E355">
        <v>1</v>
      </c>
      <c r="F355">
        <v>4202</v>
      </c>
      <c r="G355">
        <v>4202.1000000000004</v>
      </c>
      <c r="I355">
        <v>0</v>
      </c>
      <c r="J355" t="str">
        <f>IF(ISBLANK(VLOOKUP(G355,Practical!G:K,5,FALSE)),"BLANK",VLOOKUP(G355,Practical!G:K,5,FALSE))</f>
        <v>BLANK</v>
      </c>
      <c r="K355">
        <f t="shared" si="48"/>
        <v>0</v>
      </c>
    </row>
    <row r="356" spans="2:11" x14ac:dyDescent="0.3">
      <c r="B356">
        <v>0</v>
      </c>
      <c r="C356">
        <v>0</v>
      </c>
      <c r="D356">
        <v>0</v>
      </c>
      <c r="E356">
        <v>1</v>
      </c>
      <c r="F356">
        <v>4202</v>
      </c>
      <c r="G356">
        <v>4202.2</v>
      </c>
      <c r="I356">
        <v>0</v>
      </c>
      <c r="J356" t="str">
        <f>IF(ISBLANK(VLOOKUP(G356,Practical!G:K,5,FALSE)),"BLANK",VLOOKUP(G356,Practical!G:K,5,FALSE))</f>
        <v>BLANK</v>
      </c>
      <c r="K356">
        <f t="shared" si="48"/>
        <v>0</v>
      </c>
    </row>
  </sheetData>
  <sheetProtection algorithmName="SHA-512" hashValue="5ITUmLTVLcvzRCK5OnyiPTBXLehw3Nj49iXvQa6bkp90QYqHEdOtqysmvfJKEaYjb+fue2oVwWC3HKWIdlBwnQ==" saltValue="3L0b5ivnZoebsbY94BqKjQ==" spinCount="100000" sheet="1" objects="1" scenarios="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1B2CF-E3A7-3342-9DD7-F4D03D5939E9}">
  <sheetPr codeName="Sheet7">
    <tabColor rgb="FF92D050"/>
  </sheetPr>
  <dimension ref="B2:X35"/>
  <sheetViews>
    <sheetView zoomScaleNormal="100" workbookViewId="0"/>
  </sheetViews>
  <sheetFormatPr defaultColWidth="10.8984375" defaultRowHeight="15" x14ac:dyDescent="0.25"/>
  <cols>
    <col min="1" max="1" width="10.8984375" style="90"/>
    <col min="2" max="2" width="9.59765625" style="89" bestFit="1" customWidth="1"/>
    <col min="3" max="3" width="15.59765625" style="89" bestFit="1" customWidth="1"/>
    <col min="4" max="4" width="10.09765625" style="89" bestFit="1" customWidth="1"/>
    <col min="5" max="5" width="16" style="89" bestFit="1" customWidth="1"/>
    <col min="6" max="6" width="12.59765625" style="89" bestFit="1" customWidth="1"/>
    <col min="7" max="7" width="18.59765625" style="91" bestFit="1" customWidth="1"/>
    <col min="8" max="8" width="10.8984375" style="89"/>
    <col min="9" max="9" width="9.59765625" style="89" bestFit="1" customWidth="1"/>
    <col min="10" max="10" width="15.59765625" style="89" bestFit="1" customWidth="1"/>
    <col min="11" max="11" width="10.09765625" style="89" bestFit="1" customWidth="1"/>
    <col min="12" max="12" width="16" style="89" bestFit="1" customWidth="1"/>
    <col min="13" max="13" width="18.59765625" style="89" bestFit="1" customWidth="1"/>
    <col min="14" max="16384" width="10.8984375" style="90"/>
  </cols>
  <sheetData>
    <row r="2" spans="2:24" ht="15.9" customHeight="1" x14ac:dyDescent="0.3">
      <c r="B2" s="192" t="s">
        <v>459</v>
      </c>
      <c r="C2" s="192"/>
      <c r="D2" s="192"/>
      <c r="E2" s="192"/>
      <c r="F2" s="192"/>
      <c r="G2" s="192"/>
      <c r="I2" s="192" t="s">
        <v>460</v>
      </c>
      <c r="J2" s="192"/>
      <c r="K2" s="192"/>
      <c r="L2" s="192"/>
      <c r="M2" s="192"/>
      <c r="O2" s="193" t="s">
        <v>461</v>
      </c>
      <c r="P2" s="193"/>
      <c r="Q2" s="193"/>
      <c r="R2" s="193"/>
      <c r="S2" s="193"/>
      <c r="T2" s="193"/>
      <c r="U2" s="193"/>
      <c r="V2" s="193"/>
      <c r="W2" s="193"/>
      <c r="X2" s="193"/>
    </row>
    <row r="3" spans="2:24" x14ac:dyDescent="0.25">
      <c r="B3" s="9" t="s">
        <v>5</v>
      </c>
      <c r="C3" s="10" t="s">
        <v>462</v>
      </c>
      <c r="D3" s="10" t="s">
        <v>443</v>
      </c>
      <c r="E3" s="10" t="s">
        <v>463</v>
      </c>
      <c r="F3" s="10" t="s">
        <v>464</v>
      </c>
      <c r="G3" s="10" t="s">
        <v>465</v>
      </c>
      <c r="I3" s="9" t="s">
        <v>5</v>
      </c>
      <c r="J3" s="10" t="s">
        <v>462</v>
      </c>
      <c r="K3" s="10" t="s">
        <v>443</v>
      </c>
      <c r="L3" s="10" t="s">
        <v>463</v>
      </c>
      <c r="M3" s="10" t="s">
        <v>465</v>
      </c>
      <c r="O3" s="193"/>
      <c r="P3" s="193"/>
      <c r="Q3" s="193"/>
      <c r="R3" s="193"/>
      <c r="S3" s="193"/>
      <c r="T3" s="193"/>
      <c r="U3" s="193"/>
      <c r="V3" s="193"/>
      <c r="W3" s="193"/>
      <c r="X3" s="193"/>
    </row>
    <row r="4" spans="2:24" x14ac:dyDescent="0.25">
      <c r="B4" s="17" t="s">
        <v>13</v>
      </c>
      <c r="C4" s="17" t="str">
        <f>'Support(Theoretical)'!AI3</f>
        <v>0/2</v>
      </c>
      <c r="D4" s="18">
        <f>'Support(Theoretical)'!AJ3</f>
        <v>0</v>
      </c>
      <c r="E4" s="17" t="str">
        <f>'Support(Theoretical)'!AL3</f>
        <v>FAIL</v>
      </c>
      <c r="F4" s="19"/>
      <c r="G4" s="191" t="str" cm="1">
        <f t="array" ref="G4">IF(COUNTIF(E4:E5, "FAIL")=0, "PASS", "Failed on objective(s): " &amp; _xlfn.TEXTJOIN(", ", TRUE, IF(E4:E5="FAIL", B4:B5, "")))</f>
        <v>Failed on objective(s): CE, B</v>
      </c>
      <c r="I4" s="17" t="s">
        <v>13</v>
      </c>
      <c r="J4" s="20" t="str">
        <f>'Support(Practical)'!AI3</f>
        <v>0/2</v>
      </c>
      <c r="K4" s="18">
        <f>'Support(Practical)'!AJ3</f>
        <v>0</v>
      </c>
      <c r="L4" s="17" t="str">
        <f>'Support(Practical)'!AK3</f>
        <v>FAIL</v>
      </c>
      <c r="M4" s="191" t="str" cm="1">
        <f t="array" ref="M4">IF(COUNTIF(L4:L5, "FAIL")=0, "PASS", "Failed on objective(s): " &amp; _xlfn.TEXTJOIN(", ", TRUE, IF(L4:L5="FAIL", I4:I5, "")))</f>
        <v>Failed on objective(s): CE, B</v>
      </c>
      <c r="O4" s="193"/>
      <c r="P4" s="193"/>
      <c r="Q4" s="193"/>
      <c r="R4" s="193"/>
      <c r="S4" s="193"/>
      <c r="T4" s="193"/>
      <c r="U4" s="193"/>
      <c r="V4" s="193"/>
      <c r="W4" s="193"/>
      <c r="X4" s="193"/>
    </row>
    <row r="5" spans="2:24" x14ac:dyDescent="0.25">
      <c r="B5" s="17" t="s">
        <v>15</v>
      </c>
      <c r="C5" s="17" t="str">
        <f>'Support(Theoretical)'!AI4</f>
        <v>0/4</v>
      </c>
      <c r="D5" s="18">
        <f>'Support(Theoretical)'!AJ4</f>
        <v>0</v>
      </c>
      <c r="E5" s="17" t="str">
        <f>'Support(Theoretical)'!AL4</f>
        <v>FAIL</v>
      </c>
      <c r="F5" s="17" t="str">
        <f>'Support(Theoretical)'!AK4</f>
        <v>0/2</v>
      </c>
      <c r="G5" s="191"/>
      <c r="I5" s="17" t="s">
        <v>15</v>
      </c>
      <c r="J5" s="20" t="str">
        <f>'Support(Practical)'!AI4</f>
        <v>0/4</v>
      </c>
      <c r="K5" s="18">
        <f>'Support(Practical)'!AJ4</f>
        <v>0</v>
      </c>
      <c r="L5" s="17" t="str">
        <f>'Support(Practical)'!AK4</f>
        <v>FAIL</v>
      </c>
      <c r="M5" s="191"/>
      <c r="O5" s="193"/>
      <c r="P5" s="193"/>
      <c r="Q5" s="193"/>
      <c r="R5" s="193"/>
      <c r="S5" s="193"/>
      <c r="T5" s="193"/>
      <c r="U5" s="193"/>
      <c r="V5" s="193"/>
      <c r="W5" s="193"/>
      <c r="X5" s="193"/>
    </row>
    <row r="6" spans="2:24" x14ac:dyDescent="0.25">
      <c r="M6" s="91"/>
      <c r="O6" s="193"/>
      <c r="P6" s="193"/>
      <c r="Q6" s="193"/>
      <c r="R6" s="193"/>
      <c r="S6" s="193"/>
      <c r="T6" s="193"/>
      <c r="U6" s="193"/>
      <c r="V6" s="193"/>
      <c r="W6" s="193"/>
      <c r="X6" s="193"/>
    </row>
    <row r="7" spans="2:24" ht="15.9" customHeight="1" x14ac:dyDescent="0.3">
      <c r="B7" s="192" t="s">
        <v>466</v>
      </c>
      <c r="C7" s="192"/>
      <c r="D7" s="192"/>
      <c r="E7" s="192"/>
      <c r="F7" s="192"/>
      <c r="G7" s="192"/>
      <c r="I7" s="192" t="s">
        <v>467</v>
      </c>
      <c r="J7" s="192"/>
      <c r="K7" s="192"/>
      <c r="L7" s="192"/>
      <c r="M7" s="192"/>
      <c r="O7" s="193"/>
      <c r="P7" s="193"/>
      <c r="Q7" s="193"/>
      <c r="R7" s="193"/>
      <c r="S7" s="193"/>
      <c r="T7" s="193"/>
      <c r="U7" s="193"/>
      <c r="V7" s="193"/>
      <c r="W7" s="193"/>
      <c r="X7" s="193"/>
    </row>
    <row r="8" spans="2:24" x14ac:dyDescent="0.25">
      <c r="B8" s="9" t="s">
        <v>5</v>
      </c>
      <c r="C8" s="10" t="s">
        <v>462</v>
      </c>
      <c r="D8" s="10" t="s">
        <v>443</v>
      </c>
      <c r="E8" s="10" t="s">
        <v>463</v>
      </c>
      <c r="F8" s="10" t="s">
        <v>464</v>
      </c>
      <c r="G8" s="10" t="s">
        <v>465</v>
      </c>
      <c r="I8" s="9" t="s">
        <v>5</v>
      </c>
      <c r="J8" s="10" t="s">
        <v>462</v>
      </c>
      <c r="K8" s="10" t="s">
        <v>443</v>
      </c>
      <c r="L8" s="10" t="s">
        <v>463</v>
      </c>
      <c r="M8" s="10" t="s">
        <v>465</v>
      </c>
      <c r="O8" s="193"/>
      <c r="P8" s="193"/>
      <c r="Q8" s="193"/>
      <c r="R8" s="193"/>
      <c r="S8" s="193"/>
      <c r="T8" s="193"/>
      <c r="U8" s="193"/>
      <c r="V8" s="193"/>
      <c r="W8" s="193"/>
      <c r="X8" s="193"/>
    </row>
    <row r="9" spans="2:24" x14ac:dyDescent="0.25">
      <c r="B9" s="17" t="s">
        <v>13</v>
      </c>
      <c r="C9" s="17" t="str">
        <f>'Support(Theoretical)'!AI8</f>
        <v>0/2</v>
      </c>
      <c r="D9" s="18">
        <f>'Support(Theoretical)'!AJ8</f>
        <v>0</v>
      </c>
      <c r="E9" s="17" t="str">
        <f>'Support(Theoretical)'!AL8</f>
        <v>FAIL</v>
      </c>
      <c r="F9" s="19"/>
      <c r="G9" s="191" t="str" cm="1">
        <f t="array" ref="G9">IF(COUNTIF(E9:E13, "FAIL")=0, "PASS", "Failed on objective(s): " &amp; _xlfn.TEXTJOIN(", ", TRUE, IF(E9:E13="FAIL", B9:B13, "")))</f>
        <v>Failed on objective(s): CE, A, B, C, D</v>
      </c>
      <c r="H9" s="92"/>
      <c r="I9" s="17" t="s">
        <v>13</v>
      </c>
      <c r="J9" s="20" t="str">
        <f>'Support(Practical)'!AI8</f>
        <v>0/2</v>
      </c>
      <c r="K9" s="18">
        <f>'Support(Practical)'!AJ8</f>
        <v>0</v>
      </c>
      <c r="L9" s="17" t="str">
        <f>'Support(Practical)'!AK8</f>
        <v>FAIL</v>
      </c>
      <c r="M9" s="191" t="str" cm="1">
        <f t="array" ref="M9">IF(COUNTIF(L9:L13, "FAIL")=0, "PASS", "Failed on objective(s): " &amp; _xlfn.TEXTJOIN(", ", TRUE, IF(L9:L13="FAIL", I9:I13, "")))</f>
        <v>Failed on objective(s): CE, A, B, C, D</v>
      </c>
      <c r="O9" s="193"/>
      <c r="P9" s="193"/>
      <c r="Q9" s="193"/>
      <c r="R9" s="193"/>
      <c r="S9" s="193"/>
      <c r="T9" s="193"/>
      <c r="U9" s="193"/>
      <c r="V9" s="193"/>
      <c r="W9" s="193"/>
      <c r="X9" s="193"/>
    </row>
    <row r="10" spans="2:24" x14ac:dyDescent="0.25">
      <c r="B10" s="17" t="s">
        <v>14</v>
      </c>
      <c r="C10" s="17" t="str">
        <f>'Support(Theoretical)'!AI9</f>
        <v>0/24</v>
      </c>
      <c r="D10" s="18">
        <f>'Support(Theoretical)'!AJ9</f>
        <v>0</v>
      </c>
      <c r="E10" s="17" t="str">
        <f>'Support(Theoretical)'!AL9</f>
        <v>FAIL</v>
      </c>
      <c r="F10" s="17" t="str">
        <f>'Support(Theoretical)'!AK9</f>
        <v>0/12</v>
      </c>
      <c r="G10" s="191"/>
      <c r="H10" s="92"/>
      <c r="I10" s="17" t="s">
        <v>14</v>
      </c>
      <c r="J10" s="20" t="str">
        <f>'Support(Practical)'!AI9</f>
        <v>0/24</v>
      </c>
      <c r="K10" s="18">
        <f>'Support(Practical)'!AJ9</f>
        <v>0</v>
      </c>
      <c r="L10" s="17" t="str">
        <f>'Support(Practical)'!AK9</f>
        <v>FAIL</v>
      </c>
      <c r="M10" s="191"/>
      <c r="O10" s="193"/>
      <c r="P10" s="193"/>
      <c r="Q10" s="193"/>
      <c r="R10" s="193"/>
      <c r="S10" s="193"/>
      <c r="T10" s="193"/>
      <c r="U10" s="193"/>
      <c r="V10" s="193"/>
      <c r="W10" s="193"/>
      <c r="X10" s="193"/>
    </row>
    <row r="11" spans="2:24" x14ac:dyDescent="0.25">
      <c r="B11" s="17" t="s">
        <v>15</v>
      </c>
      <c r="C11" s="17" t="str">
        <f>'Support(Theoretical)'!AI10</f>
        <v>0/150</v>
      </c>
      <c r="D11" s="18">
        <f>'Support(Theoretical)'!AJ10</f>
        <v>0</v>
      </c>
      <c r="E11" s="17" t="str">
        <f>'Support(Theoretical)'!AL10</f>
        <v>FAIL</v>
      </c>
      <c r="F11" s="17" t="str">
        <f>'Support(Theoretical)'!AK10</f>
        <v>0/75</v>
      </c>
      <c r="G11" s="191"/>
      <c r="H11" s="92"/>
      <c r="I11" s="17" t="s">
        <v>15</v>
      </c>
      <c r="J11" s="20" t="str">
        <f>'Support(Practical)'!AI10</f>
        <v>0/150</v>
      </c>
      <c r="K11" s="18">
        <f>'Support(Practical)'!AJ10</f>
        <v>0</v>
      </c>
      <c r="L11" s="17" t="str">
        <f>'Support(Practical)'!AK10</f>
        <v>FAIL</v>
      </c>
      <c r="M11" s="191"/>
      <c r="O11" s="193"/>
      <c r="P11" s="193"/>
      <c r="Q11" s="193"/>
      <c r="R11" s="193"/>
      <c r="S11" s="193"/>
      <c r="T11" s="193"/>
      <c r="U11" s="193"/>
      <c r="V11" s="193"/>
      <c r="W11" s="193"/>
      <c r="X11" s="193"/>
    </row>
    <row r="12" spans="2:24" x14ac:dyDescent="0.25">
      <c r="B12" s="17" t="s">
        <v>16</v>
      </c>
      <c r="C12" s="17" t="str">
        <f>'Support(Theoretical)'!AI11</f>
        <v>0/18</v>
      </c>
      <c r="D12" s="18">
        <f>'Support(Theoretical)'!AJ11</f>
        <v>0</v>
      </c>
      <c r="E12" s="17" t="str">
        <f>'Support(Theoretical)'!AL11</f>
        <v>FAIL</v>
      </c>
      <c r="F12" s="17" t="str">
        <f>'Support(Theoretical)'!AK11</f>
        <v>0/9</v>
      </c>
      <c r="G12" s="191"/>
      <c r="H12" s="92"/>
      <c r="I12" s="17" t="s">
        <v>16</v>
      </c>
      <c r="J12" s="20" t="str">
        <f>'Support(Practical)'!AI11</f>
        <v>0/18</v>
      </c>
      <c r="K12" s="18">
        <f>'Support(Practical)'!AJ11</f>
        <v>0</v>
      </c>
      <c r="L12" s="17" t="str">
        <f>'Support(Practical)'!AK11</f>
        <v>FAIL</v>
      </c>
      <c r="M12" s="191"/>
      <c r="O12" s="193"/>
      <c r="P12" s="193"/>
      <c r="Q12" s="193"/>
      <c r="R12" s="193"/>
      <c r="S12" s="193"/>
      <c r="T12" s="193"/>
      <c r="U12" s="193"/>
      <c r="V12" s="193"/>
      <c r="W12" s="193"/>
      <c r="X12" s="193"/>
    </row>
    <row r="13" spans="2:24" x14ac:dyDescent="0.25">
      <c r="B13" s="17" t="s">
        <v>17</v>
      </c>
      <c r="C13" s="17" t="str">
        <f>'Support(Theoretical)'!AI12</f>
        <v>0/8</v>
      </c>
      <c r="D13" s="18">
        <f>'Support(Theoretical)'!AJ12</f>
        <v>0</v>
      </c>
      <c r="E13" s="17" t="str">
        <f>'Support(Theoretical)'!AL12</f>
        <v>FAIL</v>
      </c>
      <c r="F13" s="17" t="str">
        <f>'Support(Theoretical)'!AK12</f>
        <v>0/4</v>
      </c>
      <c r="G13" s="191"/>
      <c r="H13" s="92"/>
      <c r="I13" s="17" t="s">
        <v>17</v>
      </c>
      <c r="J13" s="20" t="str">
        <f>'Support(Practical)'!AI12</f>
        <v>0/8</v>
      </c>
      <c r="K13" s="18">
        <f>'Support(Practical)'!AJ12</f>
        <v>0</v>
      </c>
      <c r="L13" s="17" t="str">
        <f>'Support(Practical)'!AK12</f>
        <v>FAIL</v>
      </c>
      <c r="M13" s="191"/>
      <c r="O13" s="193"/>
      <c r="P13" s="193"/>
      <c r="Q13" s="193"/>
      <c r="R13" s="193"/>
      <c r="S13" s="193"/>
      <c r="T13" s="193"/>
      <c r="U13" s="193"/>
      <c r="V13" s="193"/>
      <c r="W13" s="193"/>
      <c r="X13" s="193"/>
    </row>
    <row r="14" spans="2:24" x14ac:dyDescent="0.25">
      <c r="H14" s="92"/>
      <c r="M14" s="91"/>
      <c r="O14" s="193"/>
      <c r="P14" s="193"/>
      <c r="Q14" s="193"/>
      <c r="R14" s="193"/>
      <c r="S14" s="193"/>
      <c r="T14" s="193"/>
      <c r="U14" s="193"/>
      <c r="V14" s="193"/>
      <c r="W14" s="193"/>
      <c r="X14" s="193"/>
    </row>
    <row r="15" spans="2:24" ht="15.9" customHeight="1" x14ac:dyDescent="0.3">
      <c r="B15" s="192" t="s">
        <v>468</v>
      </c>
      <c r="C15" s="192"/>
      <c r="D15" s="192"/>
      <c r="E15" s="192"/>
      <c r="F15" s="192"/>
      <c r="G15" s="192"/>
      <c r="H15" s="92"/>
      <c r="I15" s="192" t="s">
        <v>469</v>
      </c>
      <c r="J15" s="192"/>
      <c r="K15" s="192"/>
      <c r="L15" s="192"/>
      <c r="M15" s="192"/>
      <c r="O15" s="193"/>
      <c r="P15" s="193"/>
      <c r="Q15" s="193"/>
      <c r="R15" s="193"/>
      <c r="S15" s="193"/>
      <c r="T15" s="193"/>
      <c r="U15" s="193"/>
      <c r="V15" s="193"/>
      <c r="W15" s="193"/>
      <c r="X15" s="193"/>
    </row>
    <row r="16" spans="2:24" x14ac:dyDescent="0.25">
      <c r="B16" s="9" t="s">
        <v>5</v>
      </c>
      <c r="C16" s="10" t="s">
        <v>462</v>
      </c>
      <c r="D16" s="10" t="s">
        <v>443</v>
      </c>
      <c r="E16" s="10" t="s">
        <v>463</v>
      </c>
      <c r="F16" s="10" t="s">
        <v>464</v>
      </c>
      <c r="G16" s="10" t="s">
        <v>465</v>
      </c>
      <c r="H16" s="92"/>
      <c r="I16" s="9" t="s">
        <v>5</v>
      </c>
      <c r="J16" s="10" t="s">
        <v>462</v>
      </c>
      <c r="K16" s="10" t="s">
        <v>443</v>
      </c>
      <c r="L16" s="10" t="s">
        <v>463</v>
      </c>
      <c r="M16" s="10" t="s">
        <v>465</v>
      </c>
      <c r="O16" s="193"/>
      <c r="P16" s="193"/>
      <c r="Q16" s="193"/>
      <c r="R16" s="193"/>
      <c r="S16" s="193"/>
      <c r="T16" s="193"/>
      <c r="U16" s="193"/>
      <c r="V16" s="193"/>
      <c r="W16" s="193"/>
      <c r="X16" s="193"/>
    </row>
    <row r="17" spans="2:24" x14ac:dyDescent="0.25">
      <c r="B17" s="17" t="s">
        <v>13</v>
      </c>
      <c r="C17" s="17" t="str">
        <f>'Support(Theoretical)'!AI16</f>
        <v>0/4</v>
      </c>
      <c r="D17" s="18">
        <f>'Support(Theoretical)'!AJ16</f>
        <v>0</v>
      </c>
      <c r="E17" s="17" t="str">
        <f>'Support(Theoretical)'!AL16</f>
        <v>FAIL</v>
      </c>
      <c r="F17" s="19"/>
      <c r="G17" s="191" t="str" cm="1">
        <f t="array" ref="G17">IF(COUNTIF(E17:E21, "FAIL")=0, "PASS", "Failed on objective(s): " &amp; _xlfn.TEXTJOIN(", ", TRUE, IF(E17:E21="FAIL", B17:B21, "")))</f>
        <v>Failed on objective(s): CE, A, B, C, D</v>
      </c>
      <c r="H17" s="92"/>
      <c r="I17" s="17" t="s">
        <v>13</v>
      </c>
      <c r="J17" s="20" t="str">
        <f>'Support(Practical)'!AI16</f>
        <v>0/4</v>
      </c>
      <c r="K17" s="18">
        <f>'Support(Practical)'!AJ16</f>
        <v>0</v>
      </c>
      <c r="L17" s="17" t="str">
        <f>'Support(Practical)'!AK16</f>
        <v>FAIL</v>
      </c>
      <c r="M17" s="191" t="str" cm="1">
        <f t="array" ref="M17">IF(COUNTIF(L17:L21, "FAIL")=0, "PASS", "Failed on objective(s): " &amp; _xlfn.TEXTJOIN(", ", TRUE, IF(L17:L21="FAIL", I17:I21, "")))</f>
        <v>Failed on objective(s): CE, A, B, C, D</v>
      </c>
      <c r="O17" s="193"/>
      <c r="P17" s="193"/>
      <c r="Q17" s="193"/>
      <c r="R17" s="193"/>
      <c r="S17" s="193"/>
      <c r="T17" s="193"/>
      <c r="U17" s="193"/>
      <c r="V17" s="193"/>
      <c r="W17" s="193"/>
      <c r="X17" s="193"/>
    </row>
    <row r="18" spans="2:24" x14ac:dyDescent="0.25">
      <c r="B18" s="17" t="s">
        <v>14</v>
      </c>
      <c r="C18" s="17" t="str">
        <f>'Support(Theoretical)'!AI17</f>
        <v>0/36</v>
      </c>
      <c r="D18" s="18">
        <f>'Support(Theoretical)'!AJ17</f>
        <v>0</v>
      </c>
      <c r="E18" s="17" t="str">
        <f>'Support(Theoretical)'!AL17</f>
        <v>FAIL</v>
      </c>
      <c r="F18" s="17" t="str">
        <f>'Support(Theoretical)'!AK17</f>
        <v>0/18</v>
      </c>
      <c r="G18" s="191"/>
      <c r="I18" s="17" t="s">
        <v>14</v>
      </c>
      <c r="J18" s="20" t="str">
        <f>'Support(Practical)'!AI17</f>
        <v>0/36</v>
      </c>
      <c r="K18" s="18">
        <f>'Support(Practical)'!AJ17</f>
        <v>0</v>
      </c>
      <c r="L18" s="17" t="str">
        <f>'Support(Practical)'!AK17</f>
        <v>FAIL</v>
      </c>
      <c r="M18" s="191"/>
      <c r="O18" s="193"/>
      <c r="P18" s="193"/>
      <c r="Q18" s="193"/>
      <c r="R18" s="193"/>
      <c r="S18" s="193"/>
      <c r="T18" s="193"/>
      <c r="U18" s="193"/>
      <c r="V18" s="193"/>
      <c r="W18" s="193"/>
      <c r="X18" s="193"/>
    </row>
    <row r="19" spans="2:24" x14ac:dyDescent="0.25">
      <c r="B19" s="17" t="s">
        <v>15</v>
      </c>
      <c r="C19" s="17" t="str">
        <f>'Support(Theoretical)'!AI18</f>
        <v>0/190</v>
      </c>
      <c r="D19" s="18">
        <f>'Support(Theoretical)'!AJ18</f>
        <v>0</v>
      </c>
      <c r="E19" s="17" t="str">
        <f>'Support(Theoretical)'!AL18</f>
        <v>FAIL</v>
      </c>
      <c r="F19" s="17" t="str">
        <f>'Support(Theoretical)'!AK18</f>
        <v>0/95</v>
      </c>
      <c r="G19" s="191"/>
      <c r="I19" s="17" t="s">
        <v>15</v>
      </c>
      <c r="J19" s="20" t="str">
        <f>'Support(Practical)'!AI18</f>
        <v>0/190</v>
      </c>
      <c r="K19" s="18">
        <f>'Support(Practical)'!AJ18</f>
        <v>0</v>
      </c>
      <c r="L19" s="17" t="str">
        <f>'Support(Practical)'!AK18</f>
        <v>FAIL</v>
      </c>
      <c r="M19" s="191"/>
      <c r="O19" s="193"/>
      <c r="P19" s="193"/>
      <c r="Q19" s="193"/>
      <c r="R19" s="193"/>
      <c r="S19" s="193"/>
      <c r="T19" s="193"/>
      <c r="U19" s="193"/>
      <c r="V19" s="193"/>
      <c r="W19" s="193"/>
      <c r="X19" s="193"/>
    </row>
    <row r="20" spans="2:24" x14ac:dyDescent="0.25">
      <c r="B20" s="17" t="s">
        <v>16</v>
      </c>
      <c r="C20" s="17" t="str">
        <f>'Support(Theoretical)'!AI19</f>
        <v>0/30</v>
      </c>
      <c r="D20" s="18">
        <f>'Support(Theoretical)'!AJ19</f>
        <v>0</v>
      </c>
      <c r="E20" s="17" t="str">
        <f>'Support(Theoretical)'!AL19</f>
        <v>FAIL</v>
      </c>
      <c r="F20" s="17" t="str">
        <f>'Support(Theoretical)'!AK19</f>
        <v>0/15</v>
      </c>
      <c r="G20" s="191"/>
      <c r="I20" s="17" t="s">
        <v>16</v>
      </c>
      <c r="J20" s="20" t="str">
        <f>'Support(Practical)'!AI19</f>
        <v>0/30</v>
      </c>
      <c r="K20" s="18">
        <f>'Support(Practical)'!AJ19</f>
        <v>0</v>
      </c>
      <c r="L20" s="17" t="str">
        <f>'Support(Practical)'!AK19</f>
        <v>FAIL</v>
      </c>
      <c r="M20" s="191"/>
      <c r="O20" s="193"/>
      <c r="P20" s="193"/>
      <c r="Q20" s="193"/>
      <c r="R20" s="193"/>
      <c r="S20" s="193"/>
      <c r="T20" s="193"/>
      <c r="U20" s="193"/>
      <c r="V20" s="193"/>
      <c r="W20" s="193"/>
      <c r="X20" s="193"/>
    </row>
    <row r="21" spans="2:24" x14ac:dyDescent="0.25">
      <c r="B21" s="17" t="s">
        <v>17</v>
      </c>
      <c r="C21" s="17" t="str">
        <f>'Support(Theoretical)'!AI20</f>
        <v>0/18</v>
      </c>
      <c r="D21" s="18">
        <f>'Support(Theoretical)'!AJ20</f>
        <v>0</v>
      </c>
      <c r="E21" s="17" t="str">
        <f>'Support(Theoretical)'!AL20</f>
        <v>FAIL</v>
      </c>
      <c r="F21" s="17" t="str">
        <f>'Support(Theoretical)'!AK20</f>
        <v>0/9</v>
      </c>
      <c r="G21" s="191"/>
      <c r="I21" s="17" t="s">
        <v>17</v>
      </c>
      <c r="J21" s="20" t="str">
        <f>'Support(Practical)'!AI20</f>
        <v>0/18</v>
      </c>
      <c r="K21" s="18">
        <f>'Support(Practical)'!AJ20</f>
        <v>0</v>
      </c>
      <c r="L21" s="17" t="str">
        <f>'Support(Practical)'!AK20</f>
        <v>FAIL</v>
      </c>
      <c r="M21" s="191"/>
      <c r="O21" s="193"/>
      <c r="P21" s="193"/>
      <c r="Q21" s="193"/>
      <c r="R21" s="193"/>
      <c r="S21" s="193"/>
      <c r="T21" s="193"/>
      <c r="U21" s="193"/>
      <c r="V21" s="193"/>
      <c r="W21" s="193"/>
      <c r="X21" s="193"/>
    </row>
    <row r="22" spans="2:24" x14ac:dyDescent="0.25">
      <c r="M22" s="91"/>
      <c r="O22" s="193"/>
      <c r="P22" s="193"/>
      <c r="Q22" s="193"/>
      <c r="R22" s="193"/>
      <c r="S22" s="193"/>
      <c r="T22" s="193"/>
      <c r="U22" s="193"/>
      <c r="V22" s="193"/>
      <c r="W22" s="193"/>
      <c r="X22" s="193"/>
    </row>
    <row r="23" spans="2:24" ht="15.9" customHeight="1" x14ac:dyDescent="0.3">
      <c r="B23" s="192" t="s">
        <v>470</v>
      </c>
      <c r="C23" s="192"/>
      <c r="D23" s="192"/>
      <c r="E23" s="192"/>
      <c r="F23" s="192"/>
      <c r="G23" s="192"/>
      <c r="I23" s="192" t="s">
        <v>471</v>
      </c>
      <c r="J23" s="192"/>
      <c r="K23" s="192"/>
      <c r="L23" s="192"/>
      <c r="M23" s="192"/>
      <c r="O23" s="193"/>
      <c r="P23" s="193"/>
      <c r="Q23" s="193"/>
      <c r="R23" s="193"/>
      <c r="S23" s="193"/>
      <c r="T23" s="193"/>
      <c r="U23" s="193"/>
      <c r="V23" s="193"/>
      <c r="W23" s="193"/>
      <c r="X23" s="193"/>
    </row>
    <row r="24" spans="2:24" x14ac:dyDescent="0.25">
      <c r="B24" s="9" t="s">
        <v>5</v>
      </c>
      <c r="C24" s="10" t="s">
        <v>462</v>
      </c>
      <c r="D24" s="10" t="s">
        <v>443</v>
      </c>
      <c r="E24" s="10" t="s">
        <v>463</v>
      </c>
      <c r="F24" s="10" t="s">
        <v>464</v>
      </c>
      <c r="G24" s="10" t="s">
        <v>465</v>
      </c>
      <c r="I24" s="9" t="s">
        <v>5</v>
      </c>
      <c r="J24" s="10" t="s">
        <v>462</v>
      </c>
      <c r="K24" s="10" t="s">
        <v>443</v>
      </c>
      <c r="L24" s="10" t="s">
        <v>463</v>
      </c>
      <c r="M24" s="10" t="s">
        <v>465</v>
      </c>
      <c r="O24" s="193"/>
      <c r="P24" s="193"/>
      <c r="Q24" s="193"/>
      <c r="R24" s="193"/>
      <c r="S24" s="193"/>
      <c r="T24" s="193"/>
      <c r="U24" s="193"/>
      <c r="V24" s="193"/>
      <c r="W24" s="193"/>
      <c r="X24" s="193"/>
    </row>
    <row r="25" spans="2:24" x14ac:dyDescent="0.25">
      <c r="B25" s="17" t="s">
        <v>13</v>
      </c>
      <c r="C25" s="17" t="str">
        <f>'Support(Theoretical)'!AI24</f>
        <v>0/4</v>
      </c>
      <c r="D25" s="18">
        <f>'Support(Theoretical)'!AJ24</f>
        <v>0</v>
      </c>
      <c r="E25" s="17" t="str">
        <f>'Support(Theoretical)'!AL24</f>
        <v>FAIL</v>
      </c>
      <c r="F25" s="19"/>
      <c r="G25" s="191" t="str" cm="1">
        <f t="array" ref="G25">IF(COUNTIF(E25:E29, "FAIL")=0, "PASS", "Failed on objective(s): " &amp; _xlfn.TEXTJOIN(", ", TRUE, IF(E25:E29="FAIL", B25:B29, "")))</f>
        <v>Failed on objective(s): CE, A, B, C, D</v>
      </c>
      <c r="I25" s="17" t="s">
        <v>13</v>
      </c>
      <c r="J25" s="20" t="str">
        <f>'Support(Practical)'!AI24</f>
        <v>0/4</v>
      </c>
      <c r="K25" s="18">
        <f>'Support(Practical)'!AJ24</f>
        <v>0</v>
      </c>
      <c r="L25" s="17" t="str">
        <f>'Support(Practical)'!AK24</f>
        <v>FAIL</v>
      </c>
      <c r="M25" s="191" t="str" cm="1">
        <f t="array" ref="M25">IF(COUNTIF(L25:L29, "FAIL")=0, "PASS", "Failed on objective(s): " &amp; _xlfn.TEXTJOIN(", ", TRUE, IF(L25:L29="FAIL", I25:I29, "")))</f>
        <v>Failed on objective(s): CE, A, B, C, D</v>
      </c>
      <c r="O25" s="193"/>
      <c r="P25" s="193"/>
      <c r="Q25" s="193"/>
      <c r="R25" s="193"/>
      <c r="S25" s="193"/>
      <c r="T25" s="193"/>
      <c r="U25" s="193"/>
      <c r="V25" s="193"/>
      <c r="W25" s="193"/>
      <c r="X25" s="193"/>
    </row>
    <row r="26" spans="2:24" x14ac:dyDescent="0.25">
      <c r="B26" s="17" t="s">
        <v>14</v>
      </c>
      <c r="C26" s="17" t="str">
        <f>'Support(Theoretical)'!AI25</f>
        <v>0/38</v>
      </c>
      <c r="D26" s="18">
        <f>'Support(Theoretical)'!AJ25</f>
        <v>0</v>
      </c>
      <c r="E26" s="17" t="str">
        <f>'Support(Theoretical)'!AL25</f>
        <v>FAIL</v>
      </c>
      <c r="F26" s="17" t="str">
        <f>'Support(Theoretical)'!AK25</f>
        <v>0/19</v>
      </c>
      <c r="G26" s="191"/>
      <c r="I26" s="17" t="s">
        <v>14</v>
      </c>
      <c r="J26" s="20" t="str">
        <f>'Support(Practical)'!AI25</f>
        <v>0/38</v>
      </c>
      <c r="K26" s="18">
        <f>'Support(Practical)'!AJ25</f>
        <v>0</v>
      </c>
      <c r="L26" s="17" t="str">
        <f>'Support(Practical)'!AK25</f>
        <v>FAIL</v>
      </c>
      <c r="M26" s="191"/>
      <c r="O26" s="193"/>
      <c r="P26" s="193"/>
      <c r="Q26" s="193"/>
      <c r="R26" s="193"/>
      <c r="S26" s="193"/>
      <c r="T26" s="193"/>
      <c r="U26" s="193"/>
      <c r="V26" s="193"/>
      <c r="W26" s="193"/>
      <c r="X26" s="193"/>
    </row>
    <row r="27" spans="2:24" x14ac:dyDescent="0.25">
      <c r="B27" s="17" t="s">
        <v>15</v>
      </c>
      <c r="C27" s="17" t="str">
        <f>'Support(Theoretical)'!AI26</f>
        <v>0/196</v>
      </c>
      <c r="D27" s="18">
        <f>'Support(Theoretical)'!AJ26</f>
        <v>0</v>
      </c>
      <c r="E27" s="17" t="str">
        <f>'Support(Theoretical)'!AL26</f>
        <v>FAIL</v>
      </c>
      <c r="F27" s="17" t="str">
        <f>'Support(Theoretical)'!AK26</f>
        <v>0/98</v>
      </c>
      <c r="G27" s="191"/>
      <c r="I27" s="17" t="s">
        <v>15</v>
      </c>
      <c r="J27" s="20" t="str">
        <f>'Support(Practical)'!AI26</f>
        <v>0/196</v>
      </c>
      <c r="K27" s="18">
        <f>'Support(Practical)'!AJ26</f>
        <v>0</v>
      </c>
      <c r="L27" s="17" t="str">
        <f>'Support(Practical)'!AK26</f>
        <v>FAIL</v>
      </c>
      <c r="M27" s="191"/>
      <c r="O27" s="193"/>
      <c r="P27" s="193"/>
      <c r="Q27" s="193"/>
      <c r="R27" s="193"/>
      <c r="S27" s="193"/>
      <c r="T27" s="193"/>
      <c r="U27" s="193"/>
      <c r="V27" s="193"/>
      <c r="W27" s="193"/>
      <c r="X27" s="193"/>
    </row>
    <row r="28" spans="2:24" x14ac:dyDescent="0.25">
      <c r="B28" s="17" t="s">
        <v>16</v>
      </c>
      <c r="C28" s="17" t="str">
        <f>'Support(Theoretical)'!AI27</f>
        <v>0/30</v>
      </c>
      <c r="D28" s="18">
        <f>'Support(Theoretical)'!AJ27</f>
        <v>0</v>
      </c>
      <c r="E28" s="17" t="str">
        <f>'Support(Theoretical)'!AL27</f>
        <v>FAIL</v>
      </c>
      <c r="F28" s="17" t="str">
        <f>'Support(Theoretical)'!AK27</f>
        <v>0/15</v>
      </c>
      <c r="G28" s="191"/>
      <c r="I28" s="17" t="s">
        <v>16</v>
      </c>
      <c r="J28" s="20" t="str">
        <f>'Support(Practical)'!AI27</f>
        <v>0/30</v>
      </c>
      <c r="K28" s="18">
        <f>'Support(Practical)'!AJ27</f>
        <v>0</v>
      </c>
      <c r="L28" s="17" t="str">
        <f>'Support(Practical)'!AK27</f>
        <v>FAIL</v>
      </c>
      <c r="M28" s="191"/>
      <c r="O28" s="193"/>
      <c r="P28" s="193"/>
      <c r="Q28" s="193"/>
      <c r="R28" s="193"/>
      <c r="S28" s="193"/>
      <c r="T28" s="193"/>
      <c r="U28" s="193"/>
      <c r="V28" s="193"/>
      <c r="W28" s="193"/>
      <c r="X28" s="193"/>
    </row>
    <row r="29" spans="2:24" x14ac:dyDescent="0.25">
      <c r="B29" s="17" t="s">
        <v>17</v>
      </c>
      <c r="C29" s="17" t="str">
        <f>'Support(Theoretical)'!AI28</f>
        <v>0/20</v>
      </c>
      <c r="D29" s="18">
        <f>'Support(Theoretical)'!AJ28</f>
        <v>0</v>
      </c>
      <c r="E29" s="17" t="str">
        <f>'Support(Theoretical)'!AL28</f>
        <v>FAIL</v>
      </c>
      <c r="F29" s="17" t="str">
        <f>'Support(Theoretical)'!AK28</f>
        <v>0/10</v>
      </c>
      <c r="G29" s="191"/>
      <c r="I29" s="17" t="s">
        <v>17</v>
      </c>
      <c r="J29" s="20" t="str">
        <f>'Support(Practical)'!AI28</f>
        <v>0/20</v>
      </c>
      <c r="K29" s="18">
        <f>'Support(Practical)'!AJ28</f>
        <v>0</v>
      </c>
      <c r="L29" s="17" t="str">
        <f>'Support(Practical)'!AK28</f>
        <v>FAIL</v>
      </c>
      <c r="M29" s="191"/>
      <c r="O29" s="193"/>
      <c r="P29" s="193"/>
      <c r="Q29" s="193"/>
      <c r="R29" s="193"/>
      <c r="S29" s="193"/>
      <c r="T29" s="193"/>
      <c r="U29" s="193"/>
      <c r="V29" s="193"/>
      <c r="W29" s="193"/>
      <c r="X29" s="193"/>
    </row>
    <row r="30" spans="2:24" x14ac:dyDescent="0.25">
      <c r="O30" s="193"/>
      <c r="P30" s="193"/>
      <c r="Q30" s="193"/>
      <c r="R30" s="193"/>
      <c r="S30" s="193"/>
      <c r="T30" s="193"/>
      <c r="U30" s="193"/>
      <c r="V30" s="193"/>
      <c r="W30" s="193"/>
      <c r="X30" s="193"/>
    </row>
    <row r="31" spans="2:24" x14ac:dyDescent="0.25">
      <c r="O31" s="193"/>
      <c r="P31" s="193"/>
      <c r="Q31" s="193"/>
      <c r="R31" s="193"/>
      <c r="S31" s="193"/>
      <c r="T31" s="193"/>
      <c r="U31" s="193"/>
      <c r="V31" s="193"/>
      <c r="W31" s="193"/>
      <c r="X31" s="193"/>
    </row>
    <row r="32" spans="2:24" x14ac:dyDescent="0.25">
      <c r="O32" s="193"/>
      <c r="P32" s="193"/>
      <c r="Q32" s="193"/>
      <c r="R32" s="193"/>
      <c r="S32" s="193"/>
      <c r="T32" s="193"/>
      <c r="U32" s="193"/>
      <c r="V32" s="193"/>
      <c r="W32" s="193"/>
      <c r="X32" s="193"/>
    </row>
    <row r="33" spans="15:24" x14ac:dyDescent="0.25">
      <c r="O33" s="193"/>
      <c r="P33" s="193"/>
      <c r="Q33" s="193"/>
      <c r="R33" s="193"/>
      <c r="S33" s="193"/>
      <c r="T33" s="193"/>
      <c r="U33" s="193"/>
      <c r="V33" s="193"/>
      <c r="W33" s="193"/>
      <c r="X33" s="193"/>
    </row>
    <row r="34" spans="15:24" x14ac:dyDescent="0.25">
      <c r="O34" s="193"/>
      <c r="P34" s="193"/>
      <c r="Q34" s="193"/>
      <c r="R34" s="193"/>
      <c r="S34" s="193"/>
      <c r="T34" s="193"/>
      <c r="U34" s="193"/>
      <c r="V34" s="193"/>
      <c r="W34" s="193"/>
      <c r="X34" s="193"/>
    </row>
    <row r="35" spans="15:24" x14ac:dyDescent="0.25">
      <c r="O35" s="93"/>
      <c r="P35" s="93"/>
      <c r="Q35" s="93"/>
      <c r="R35" s="93"/>
      <c r="S35" s="93"/>
      <c r="T35" s="93"/>
      <c r="U35" s="93"/>
      <c r="V35" s="93"/>
      <c r="W35" s="93"/>
    </row>
  </sheetData>
  <sheetProtection algorithmName="SHA-512" hashValue="Zv4JqCwPzZ4zjaMQRseAlTpIdtqIBOvQw3mGJPFSuV7kta/34zXYMVg1aS9W9NXlkb4iCYwhTR3b5sBqzh+Wzw==" saltValue="dKujWapD6K4IgaiI8MmP0w==" spinCount="100000" sheet="1" objects="1" scenarios="1"/>
  <mergeCells count="17">
    <mergeCell ref="I15:M15"/>
    <mergeCell ref="I23:M23"/>
    <mergeCell ref="M4:M5"/>
    <mergeCell ref="M9:M13"/>
    <mergeCell ref="O2:X34"/>
    <mergeCell ref="M17:M21"/>
    <mergeCell ref="M25:M29"/>
    <mergeCell ref="I2:M2"/>
    <mergeCell ref="I7:M7"/>
    <mergeCell ref="G4:G5"/>
    <mergeCell ref="G9:G13"/>
    <mergeCell ref="G17:G21"/>
    <mergeCell ref="G25:G29"/>
    <mergeCell ref="B2:G2"/>
    <mergeCell ref="B7:G7"/>
    <mergeCell ref="B15:G15"/>
    <mergeCell ref="B23:G23"/>
  </mergeCells>
  <conditionalFormatting sqref="A1:XFD1 A2:J2 N2 Y2:XFD34 A3:N6 A7:J7 N7 A8:N14 A15:J15 N15 A16:N22 A23:J23 N23 A24:N35 X35:XFD35 A36:XFD1048576">
    <cfRule type="containsText" dxfId="1" priority="1" operator="containsText" text="PASS">
      <formula>NOT(ISERROR(SEARCH("PASS",A1)))</formula>
    </cfRule>
    <cfRule type="containsText" dxfId="0" priority="2" stopIfTrue="1" operator="containsText" text="FAIL">
      <formula>NOT(ISERROR(SEARCH("FAIL",A1)))</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46714-118F-4148-BC8B-136FB47042F7}">
  <sheetPr codeName="Sheet8"/>
  <dimension ref="B2:D2"/>
  <sheetViews>
    <sheetView workbookViewId="0">
      <selection sqref="A1:XFD1048576"/>
    </sheetView>
  </sheetViews>
  <sheetFormatPr defaultColWidth="11" defaultRowHeight="15.6" x14ac:dyDescent="0.3"/>
  <sheetData>
    <row r="2" spans="2:4" x14ac:dyDescent="0.3">
      <c r="B2" s="194" t="s">
        <v>472</v>
      </c>
      <c r="C2" s="194"/>
      <c r="D2" s="194"/>
    </row>
  </sheetData>
  <sheetProtection algorithmName="SHA-512" hashValue="soAlfI5DFJvBALMesL5QjSiF5k/SeAO3qPw0/NrWqe9oFyx3iSrVZeKEob0isv7sPW9uVX0adbdv04GkUqRzXw==" saltValue="01L0/Ywmv+CuG4dZvvF9zQ==" spinCount="100000" sheet="1" objects="1" scenarios="1" selectLockedCells="1" selectUnlockedCells="1"/>
  <mergeCells count="1">
    <mergeCell ref="B2:D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6C37029E8D4B642912BC6D343C4E2D5" ma:contentTypeVersion="10" ma:contentTypeDescription="Create a new document." ma:contentTypeScope="" ma:versionID="d459f03a38c2e9acd1f1d7749bc26c31">
  <xsd:schema xmlns:xsd="http://www.w3.org/2001/XMLSchema" xmlns:xs="http://www.w3.org/2001/XMLSchema" xmlns:p="http://schemas.microsoft.com/office/2006/metadata/properties" xmlns:ns2="5d8de880-7905-47eb-9d17-2ff4a011846d" xmlns:ns3="02309ad8-42b0-4317-81a4-ccf37cbe6612" targetNamespace="http://schemas.microsoft.com/office/2006/metadata/properties" ma:root="true" ma:fieldsID="5a36f0f8db78df755a177ebfbc723ac0" ns2:_="" ns3:_="">
    <xsd:import namespace="5d8de880-7905-47eb-9d17-2ff4a011846d"/>
    <xsd:import namespace="02309ad8-42b0-4317-81a4-ccf37cbe661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8de880-7905-47eb-9d17-2ff4a01184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eaa155c-0995-4080-8300-8fee9527e2d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2309ad8-42b0-4317-81a4-ccf37cbe661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2a9d4a7-e127-4475-a551-4bcc91c14e4f}" ma:internalName="TaxCatchAll" ma:showField="CatchAllData" ma:web="02309ad8-42b0-4317-81a4-ccf37cbe661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d8de880-7905-47eb-9d17-2ff4a011846d">
      <Terms xmlns="http://schemas.microsoft.com/office/infopath/2007/PartnerControls"/>
    </lcf76f155ced4ddcb4097134ff3c332f>
    <TaxCatchAll xmlns="02309ad8-42b0-4317-81a4-ccf37cbe6612" xsi:nil="true"/>
  </documentManagement>
</p:properties>
</file>

<file path=customXml/itemProps1.xml><?xml version="1.0" encoding="utf-8"?>
<ds:datastoreItem xmlns:ds="http://schemas.openxmlformats.org/officeDocument/2006/customXml" ds:itemID="{60D9573C-99FE-4408-AEC8-50CDDFB9B573}">
  <ds:schemaRefs>
    <ds:schemaRef ds:uri="http://schemas.microsoft.com/sharepoint/v3/contenttype/forms"/>
  </ds:schemaRefs>
</ds:datastoreItem>
</file>

<file path=customXml/itemProps2.xml><?xml version="1.0" encoding="utf-8"?>
<ds:datastoreItem xmlns:ds="http://schemas.openxmlformats.org/officeDocument/2006/customXml" ds:itemID="{0372A956-09ED-42FD-B2E8-D4BF6B16D2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8de880-7905-47eb-9d17-2ff4a011846d"/>
    <ds:schemaRef ds:uri="02309ad8-42b0-4317-81a4-ccf37cbe66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214D31-BB49-4F0A-8AAE-EFA075A86CCA}">
  <ds:schemaRefs>
    <ds:schemaRef ds:uri="http://schemas.microsoft.com/office/2006/metadata/properties"/>
    <ds:schemaRef ds:uri="http://schemas.microsoft.com/office/infopath/2007/PartnerControls"/>
    <ds:schemaRef ds:uri="5d8de880-7905-47eb-9d17-2ff4a011846d"/>
    <ds:schemaRef ds:uri="02309ad8-42b0-4317-81a4-ccf37cbe6612"/>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Cover Sheet</vt:lpstr>
      <vt:lpstr>Progress</vt:lpstr>
      <vt:lpstr>Evidence</vt:lpstr>
      <vt:lpstr>Answers &amp; Theoretical</vt:lpstr>
      <vt:lpstr>Support(Theoretical)</vt:lpstr>
      <vt:lpstr>Practical</vt:lpstr>
      <vt:lpstr>Support(Practical)</vt:lpstr>
      <vt:lpstr>Scoring</vt:lpstr>
      <vt:lpstr>Nothing to see here</vt:lpstr>
      <vt:lpstr>Level_0</vt:lpstr>
      <vt:lpstr>Level_1</vt:lpstr>
      <vt:lpstr>Level_2</vt:lpstr>
      <vt:lpstr>Level_3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Webb</dc:creator>
  <cp:keywords/>
  <dc:description/>
  <cp:lastModifiedBy>Anna Wilson</cp:lastModifiedBy>
  <cp:revision/>
  <dcterms:created xsi:type="dcterms:W3CDTF">2026-03-05T13:56:05Z</dcterms:created>
  <dcterms:modified xsi:type="dcterms:W3CDTF">2026-06-05T10:14:00Z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0x010100D6C37029E8D4B642912BC6D343C4E2D5</vt:lpwstr>
  </property>
</Properties>
</file>